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004767\Desktop\"/>
    </mc:Choice>
  </mc:AlternateContent>
  <bookViews>
    <workbookView xWindow="0" yWindow="0" windowWidth="20490" windowHeight="6825" firstSheet="2" activeTab="3"/>
  </bookViews>
  <sheets>
    <sheet name="Price Matrix FDCSWP Rs 5" sheetId="6" r:id="rId1"/>
    <sheet name="Price Matrix FDCSWP Rs 38" sheetId="7" r:id="rId2"/>
    <sheet name="Price Matrix FDCSWP Rs 10" sheetId="8" r:id="rId3"/>
    <sheet name="Per Cs Incentive Wrkng" sheetId="2" r:id="rId4"/>
    <sheet name="Volume Cmt (2)" sheetId="5" r:id="rId5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9" i="2" l="1"/>
  <c r="D29" i="2"/>
  <c r="G26" i="2"/>
  <c r="G29" i="2"/>
  <c r="L36" i="5" l="1"/>
  <c r="L40" i="5"/>
  <c r="L44" i="5"/>
  <c r="J35" i="5"/>
  <c r="L35" i="5" s="1"/>
  <c r="J36" i="5"/>
  <c r="J37" i="5"/>
  <c r="L37" i="5" s="1"/>
  <c r="J38" i="5"/>
  <c r="J39" i="5"/>
  <c r="L39" i="5" s="1"/>
  <c r="M39" i="5" s="1"/>
  <c r="J40" i="5"/>
  <c r="J41" i="5"/>
  <c r="L41" i="5" s="1"/>
  <c r="J42" i="5"/>
  <c r="L42" i="5" s="1"/>
  <c r="M42" i="5" s="1"/>
  <c r="O42" i="5" s="1"/>
  <c r="J43" i="5"/>
  <c r="L43" i="5" s="1"/>
  <c r="M43" i="5" s="1"/>
  <c r="J44" i="5"/>
  <c r="J45" i="5"/>
  <c r="L45" i="5" s="1"/>
  <c r="J46" i="5"/>
  <c r="L46" i="5" s="1"/>
  <c r="M46" i="5" s="1"/>
  <c r="N46" i="5" s="1"/>
  <c r="J34" i="5"/>
  <c r="L34" i="5" s="1"/>
  <c r="I35" i="5"/>
  <c r="I36" i="5"/>
  <c r="I37" i="5"/>
  <c r="I38" i="5"/>
  <c r="I39" i="5"/>
  <c r="I40" i="5"/>
  <c r="I41" i="5"/>
  <c r="I42" i="5"/>
  <c r="I43" i="5"/>
  <c r="I44" i="5"/>
  <c r="I45" i="5"/>
  <c r="I46" i="5"/>
  <c r="I34" i="5"/>
  <c r="G47" i="5"/>
  <c r="H47" i="5"/>
  <c r="F47" i="5"/>
  <c r="I28" i="5"/>
  <c r="I31" i="5" s="1"/>
  <c r="J28" i="5"/>
  <c r="J31" i="5" s="1"/>
  <c r="L28" i="5"/>
  <c r="L31" i="5" s="1"/>
  <c r="J27" i="5"/>
  <c r="J30" i="5" s="1"/>
  <c r="L27" i="5"/>
  <c r="L30" i="5" s="1"/>
  <c r="I27" i="5"/>
  <c r="I30" i="5" s="1"/>
  <c r="J47" i="5" l="1"/>
  <c r="I47" i="5"/>
  <c r="O34" i="5"/>
  <c r="L38" i="5"/>
  <c r="M38" i="5" s="1"/>
  <c r="O38" i="5" s="1"/>
  <c r="M34" i="5"/>
  <c r="N34" i="5" s="1"/>
  <c r="N43" i="5"/>
  <c r="O43" i="5"/>
  <c r="O39" i="5"/>
  <c r="N39" i="5"/>
  <c r="M45" i="5"/>
  <c r="O45" i="5" s="1"/>
  <c r="M41" i="5"/>
  <c r="O41" i="5" s="1"/>
  <c r="M37" i="5"/>
  <c r="O37" i="5" s="1"/>
  <c r="N42" i="5"/>
  <c r="N38" i="5"/>
  <c r="M44" i="5"/>
  <c r="O44" i="5" s="1"/>
  <c r="M40" i="5"/>
  <c r="O40" i="5" s="1"/>
  <c r="M36" i="5"/>
  <c r="O36" i="5" s="1"/>
  <c r="N45" i="5"/>
  <c r="N41" i="5"/>
  <c r="N37" i="5"/>
  <c r="O46" i="5"/>
  <c r="M35" i="5"/>
  <c r="H17" i="5"/>
  <c r="I17" i="5" s="1"/>
  <c r="H18" i="5"/>
  <c r="I18" i="5" s="1"/>
  <c r="G17" i="5"/>
  <c r="G18" i="5"/>
  <c r="G16" i="5"/>
  <c r="H16" i="5"/>
  <c r="I16" i="5"/>
  <c r="F19" i="5"/>
  <c r="E19" i="5"/>
  <c r="D19" i="5"/>
  <c r="R7" i="6"/>
  <c r="S7" i="6" s="1"/>
  <c r="M7" i="6"/>
  <c r="N7" i="6" s="1"/>
  <c r="O7" i="6" s="1"/>
  <c r="I7" i="6"/>
  <c r="J7" i="6" s="1"/>
  <c r="K7" i="6" s="1"/>
  <c r="M6" i="6"/>
  <c r="Q6" i="6" s="1"/>
  <c r="R6" i="6" s="1"/>
  <c r="S6" i="6" s="1"/>
  <c r="J6" i="6"/>
  <c r="K6" i="6" s="1"/>
  <c r="I6" i="6"/>
  <c r="R5" i="6"/>
  <c r="S5" i="6" s="1"/>
  <c r="M5" i="6"/>
  <c r="N5" i="6" s="1"/>
  <c r="O5" i="6" s="1"/>
  <c r="I5" i="6"/>
  <c r="J5" i="6" s="1"/>
  <c r="K5" i="6" s="1"/>
  <c r="M4" i="6"/>
  <c r="Q4" i="6" s="1"/>
  <c r="R4" i="6" s="1"/>
  <c r="S4" i="6" s="1"/>
  <c r="I4" i="6"/>
  <c r="J4" i="6" s="1"/>
  <c r="K4" i="6" s="1"/>
  <c r="M6" i="8"/>
  <c r="N6" i="8" s="1"/>
  <c r="O6" i="8" s="1"/>
  <c r="I6" i="8"/>
  <c r="J6" i="8" s="1"/>
  <c r="K6" i="8" s="1"/>
  <c r="N5" i="8"/>
  <c r="O5" i="8" s="1"/>
  <c r="M5" i="8"/>
  <c r="Q5" i="8" s="1"/>
  <c r="R5" i="8" s="1"/>
  <c r="S5" i="8" s="1"/>
  <c r="I5" i="8"/>
  <c r="J5" i="8" s="1"/>
  <c r="K5" i="8" s="1"/>
  <c r="M4" i="8"/>
  <c r="Q4" i="8" s="1"/>
  <c r="R4" i="8" s="1"/>
  <c r="S4" i="8" s="1"/>
  <c r="I4" i="8"/>
  <c r="J4" i="8" s="1"/>
  <c r="K4" i="8" s="1"/>
  <c r="M3" i="8"/>
  <c r="Q3" i="8" s="1"/>
  <c r="R3" i="8" s="1"/>
  <c r="S3" i="8" s="1"/>
  <c r="I3" i="8"/>
  <c r="J3" i="8" s="1"/>
  <c r="K3" i="8" s="1"/>
  <c r="V8" i="7"/>
  <c r="W8" i="7" s="1"/>
  <c r="X8" i="7" s="1"/>
  <c r="V7" i="7"/>
  <c r="W7" i="7" s="1"/>
  <c r="X7" i="7" s="1"/>
  <c r="V6" i="7"/>
  <c r="W6" i="7" s="1"/>
  <c r="X6" i="7" s="1"/>
  <c r="M8" i="7"/>
  <c r="Q8" i="7" s="1"/>
  <c r="R8" i="7" s="1"/>
  <c r="S8" i="7" s="1"/>
  <c r="I8" i="7"/>
  <c r="J8" i="7" s="1"/>
  <c r="K8" i="7" s="1"/>
  <c r="M7" i="7"/>
  <c r="Q7" i="7" s="1"/>
  <c r="R7" i="7" s="1"/>
  <c r="S7" i="7" s="1"/>
  <c r="I7" i="7"/>
  <c r="J7" i="7" s="1"/>
  <c r="K7" i="7" s="1"/>
  <c r="M6" i="7"/>
  <c r="Q6" i="7" s="1"/>
  <c r="R6" i="7" s="1"/>
  <c r="S6" i="7" s="1"/>
  <c r="I6" i="7"/>
  <c r="J6" i="7" s="1"/>
  <c r="K6" i="7" s="1"/>
  <c r="M5" i="7"/>
  <c r="N5" i="7" s="1"/>
  <c r="O5" i="7" s="1"/>
  <c r="I5" i="7"/>
  <c r="J5" i="7" s="1"/>
  <c r="K5" i="7" s="1"/>
  <c r="L47" i="5" l="1"/>
  <c r="J18" i="5"/>
  <c r="N40" i="5"/>
  <c r="O35" i="5"/>
  <c r="O47" i="5" s="1"/>
  <c r="N35" i="5"/>
  <c r="M47" i="5"/>
  <c r="N44" i="5"/>
  <c r="J17" i="5"/>
  <c r="N36" i="5"/>
  <c r="J16" i="5"/>
  <c r="K16" i="5" s="1"/>
  <c r="N4" i="6"/>
  <c r="O4" i="6" s="1"/>
  <c r="N6" i="6"/>
  <c r="O6" i="6" s="1"/>
  <c r="Q6" i="8"/>
  <c r="R6" i="8" s="1"/>
  <c r="S6" i="8" s="1"/>
  <c r="N3" i="8"/>
  <c r="O3" i="8" s="1"/>
  <c r="N4" i="8"/>
  <c r="O4" i="8" s="1"/>
  <c r="N7" i="7"/>
  <c r="O7" i="7" s="1"/>
  <c r="N6" i="7"/>
  <c r="O6" i="7" s="1"/>
  <c r="Q5" i="7"/>
  <c r="N8" i="7"/>
  <c r="O8" i="7" s="1"/>
  <c r="N47" i="5" l="1"/>
  <c r="K17" i="5"/>
  <c r="K18" i="5"/>
  <c r="L18" i="5" s="1"/>
  <c r="M18" i="5" s="1"/>
  <c r="N18" i="5" s="1"/>
  <c r="L16" i="5"/>
  <c r="M16" i="5" s="1"/>
  <c r="N16" i="5" s="1"/>
  <c r="L17" i="5"/>
  <c r="M17" i="5" s="1"/>
  <c r="N17" i="5" s="1"/>
  <c r="R5" i="7"/>
  <c r="S5" i="7" s="1"/>
  <c r="V5" i="7"/>
  <c r="W5" i="7" s="1"/>
  <c r="X5" i="7" s="1"/>
  <c r="G15" i="5" l="1"/>
  <c r="G14" i="5"/>
  <c r="G13" i="5"/>
  <c r="G12" i="5"/>
  <c r="G11" i="5"/>
  <c r="H15" i="5"/>
  <c r="I15" i="5" s="1"/>
  <c r="H14" i="5"/>
  <c r="I14" i="5" s="1"/>
  <c r="H13" i="5"/>
  <c r="I13" i="5" s="1"/>
  <c r="H12" i="5"/>
  <c r="I12" i="5" s="1"/>
  <c r="H11" i="5"/>
  <c r="I11" i="5" s="1"/>
  <c r="H10" i="5"/>
  <c r="I10" i="5" s="1"/>
  <c r="H9" i="5"/>
  <c r="I9" i="5" s="1"/>
  <c r="H8" i="5"/>
  <c r="I8" i="5" s="1"/>
  <c r="H7" i="5"/>
  <c r="I7" i="5" s="1"/>
  <c r="H6" i="5"/>
  <c r="H19" i="5" l="1"/>
  <c r="J9" i="5"/>
  <c r="K9" i="5" s="1"/>
  <c r="J11" i="5"/>
  <c r="I6" i="5"/>
  <c r="J7" i="5"/>
  <c r="K7" i="5" s="1"/>
  <c r="J15" i="5"/>
  <c r="J13" i="5"/>
  <c r="K13" i="5" s="1"/>
  <c r="J8" i="5"/>
  <c r="K8" i="5" s="1"/>
  <c r="J10" i="5"/>
  <c r="J12" i="5"/>
  <c r="K12" i="5" s="1"/>
  <c r="J14" i="5"/>
  <c r="L13" i="5" l="1"/>
  <c r="M13" i="5" s="1"/>
  <c r="K14" i="5"/>
  <c r="L8" i="5"/>
  <c r="M8" i="5" s="1"/>
  <c r="N8" i="5" s="1"/>
  <c r="I19" i="5"/>
  <c r="K15" i="5"/>
  <c r="L9" i="5"/>
  <c r="M9" i="5" s="1"/>
  <c r="K11" i="5"/>
  <c r="L11" i="5" s="1"/>
  <c r="M11" i="5" s="1"/>
  <c r="N11" i="5" s="1"/>
  <c r="L15" i="5"/>
  <c r="M15" i="5" s="1"/>
  <c r="N15" i="5" s="1"/>
  <c r="K10" i="5"/>
  <c r="L10" i="5" s="1"/>
  <c r="M10" i="5" s="1"/>
  <c r="N10" i="5" s="1"/>
  <c r="L7" i="5"/>
  <c r="M7" i="5" s="1"/>
  <c r="L14" i="5"/>
  <c r="M14" i="5" s="1"/>
  <c r="N14" i="5" s="1"/>
  <c r="L12" i="5"/>
  <c r="M12" i="5" s="1"/>
  <c r="N12" i="5" s="1"/>
  <c r="N9" i="5"/>
  <c r="N7" i="5"/>
  <c r="J6" i="5"/>
  <c r="K6" i="5" s="1"/>
  <c r="N13" i="5"/>
  <c r="L6" i="5" l="1"/>
  <c r="M6" i="5" s="1"/>
  <c r="M19" i="5" s="1"/>
  <c r="J19" i="5"/>
  <c r="K19" i="5" s="1"/>
  <c r="N6" i="5"/>
  <c r="N19" i="5" s="1"/>
  <c r="U6" i="8" l="1"/>
  <c r="V6" i="8" s="1"/>
  <c r="W6" i="8" s="1"/>
  <c r="U4" i="8"/>
  <c r="V4" i="8" s="1"/>
  <c r="W4" i="8" s="1"/>
  <c r="M4" i="7"/>
  <c r="Q4" i="7" s="1"/>
  <c r="V4" i="7" s="1"/>
  <c r="W4" i="7" s="1"/>
  <c r="X4" i="7" s="1"/>
  <c r="J4" i="7"/>
  <c r="N4" i="7" s="1"/>
  <c r="R4" i="7" s="1"/>
  <c r="Q3" i="7"/>
  <c r="N3" i="7"/>
  <c r="O3" i="7" s="1"/>
  <c r="S3" i="7" s="1"/>
  <c r="J3" i="7"/>
  <c r="K3" i="7" s="1"/>
  <c r="U3" i="8" l="1"/>
  <c r="V3" i="8" s="1"/>
  <c r="W3" i="8" s="1"/>
  <c r="U5" i="8"/>
  <c r="V5" i="8" s="1"/>
  <c r="W5" i="8" s="1"/>
  <c r="R3" i="7"/>
  <c r="K4" i="7"/>
  <c r="O4" i="7" s="1"/>
  <c r="S4" i="7" s="1"/>
  <c r="V5" i="6" l="1"/>
  <c r="W5" i="6" s="1"/>
  <c r="X5" i="6" s="1"/>
  <c r="Q3" i="6"/>
  <c r="N3" i="6"/>
  <c r="R3" i="6" s="1"/>
  <c r="J3" i="6"/>
  <c r="K3" i="6" s="1"/>
  <c r="V4" i="6" l="1"/>
  <c r="W4" i="6" s="1"/>
  <c r="X4" i="6" s="1"/>
  <c r="V7" i="6"/>
  <c r="W7" i="6" s="1"/>
  <c r="X7" i="6" s="1"/>
  <c r="V6" i="6"/>
  <c r="W6" i="6" s="1"/>
  <c r="X6" i="6" s="1"/>
  <c r="O3" i="6"/>
  <c r="S3" i="6" s="1"/>
  <c r="G28" i="2" l="1"/>
  <c r="G27" i="2"/>
  <c r="G10" i="5" l="1"/>
  <c r="G9" i="5"/>
  <c r="G8" i="5"/>
  <c r="G7" i="5"/>
  <c r="G6" i="5"/>
  <c r="G19" i="2"/>
  <c r="G19" i="5" l="1"/>
  <c r="L19" i="5"/>
  <c r="E17" i="2"/>
  <c r="D17" i="2"/>
  <c r="G16" i="2" l="1"/>
  <c r="G15" i="2"/>
  <c r="I5" i="2"/>
  <c r="G17" i="2" l="1"/>
</calcChain>
</file>

<file path=xl/sharedStrings.xml><?xml version="1.0" encoding="utf-8"?>
<sst xmlns="http://schemas.openxmlformats.org/spreadsheetml/2006/main" count="263" uniqueCount="113">
  <si>
    <t>STATES</t>
  </si>
  <si>
    <t>BRAND</t>
  </si>
  <si>
    <t>SKU</t>
  </si>
  <si>
    <t>UNIT PER CASE</t>
  </si>
  <si>
    <t>WEIGHT PER CASE</t>
  </si>
  <si>
    <t>MRP</t>
  </si>
  <si>
    <t>MPR</t>
  </si>
  <si>
    <t>QUANTITY IN LIEU OF DISCOUNT</t>
  </si>
  <si>
    <t>BASIC RM %</t>
  </si>
  <si>
    <t>ADDITIONAL SCHEME</t>
  </si>
  <si>
    <t>NNCR/CASE</t>
  </si>
  <si>
    <t>NNCR/PC</t>
  </si>
  <si>
    <t xml:space="preserve">NET RM % </t>
  </si>
  <si>
    <t>FENA
(EXISTING)</t>
  </si>
  <si>
    <t>FENA
(PROPOSED)</t>
  </si>
  <si>
    <t>RM% after RS Incentive</t>
  </si>
  <si>
    <t>Rs/Case</t>
  </si>
  <si>
    <t>FENA DETERGENT CAKE
SUPERWASH PLUS</t>
  </si>
  <si>
    <t>FDCSWP 275g Set of 4, 
MRP Rs 76</t>
  </si>
  <si>
    <t>SR/SSR Level*</t>
  </si>
  <si>
    <t>SO/SSO Level*</t>
  </si>
  <si>
    <t>ASM/DM/SDM Level*</t>
  </si>
  <si>
    <t>RSM/Sr. RSM Level*</t>
  </si>
  <si>
    <t>ZSM Level*</t>
  </si>
  <si>
    <t>Total Payout*</t>
  </si>
  <si>
    <t>* Average RS Billing to be      Kg additional from previous month during the scheme period for sales team to qualify for the incetive plan
* Denotes Designation, In Case of SO performing SR duties, higher payout will be applicable</t>
  </si>
  <si>
    <t>S. No</t>
  </si>
  <si>
    <t>Vol(MT)</t>
  </si>
  <si>
    <t>Vol(Cases)</t>
  </si>
  <si>
    <t>FF Incentive/Case(Rs)</t>
  </si>
  <si>
    <t>Amount/Month(Rs)</t>
  </si>
  <si>
    <t>Month</t>
  </si>
  <si>
    <t>A</t>
  </si>
  <si>
    <t>B</t>
  </si>
  <si>
    <t>C</t>
  </si>
  <si>
    <t>D=(B x C)</t>
  </si>
  <si>
    <t>PROJECTIONS FOR MONTHLY PAYOUT</t>
  </si>
  <si>
    <t>STATE</t>
  </si>
  <si>
    <t>Total</t>
  </si>
  <si>
    <t>March'23</t>
  </si>
  <si>
    <t>CURRENT SALES VOLUMES(IN MT)</t>
  </si>
  <si>
    <t>COMMITTED SALES VOLUMES(IN MT)</t>
  </si>
  <si>
    <t>TOTAL</t>
  </si>
  <si>
    <t>RS Incentive Proposed per case(Rs.)</t>
  </si>
  <si>
    <t>Cost per Case After RS Incentive</t>
  </si>
  <si>
    <t>Cost per Unit After RS Incentive</t>
  </si>
  <si>
    <t>NCR/
CASE</t>
  </si>
  <si>
    <t>January'23</t>
  </si>
  <si>
    <t>February'23</t>
  </si>
  <si>
    <t>1st Month</t>
  </si>
  <si>
    <t>2nd Month</t>
  </si>
  <si>
    <t>FENA SUPERWASH CAKE PRICING MATRIX - 75G SINGLE, MRP Rs. 5/-</t>
  </si>
  <si>
    <t>NCR/
PCS</t>
  </si>
  <si>
    <t>NNCR/
CASE</t>
  </si>
  <si>
    <t>NNCR/
PC</t>
  </si>
  <si>
    <t>WHOLESALE SCHEME</t>
  </si>
  <si>
    <t>NNCR VALUE PER CASE AFTER WHOLESALE SCHEME</t>
  </si>
  <si>
    <t>NNCR VALUE PER PC AFTER WHOLESALE
SCHEME</t>
  </si>
  <si>
    <t>NNCR % AFTER WHOLESALE
SCHEME</t>
  </si>
  <si>
    <t>As per Pricing Policy
(Y/N)</t>
  </si>
  <si>
    <t>All States</t>
  </si>
  <si>
    <t>Ghadi</t>
  </si>
  <si>
    <t>70G 
SINGLE</t>
  </si>
  <si>
    <t>7.00 Kg</t>
  </si>
  <si>
    <t xml:space="preserve"> Free 3 Pcs of Rs 5 cake on Purchase of 1 case</t>
  </si>
  <si>
    <t>NOT APPLICABLE</t>
  </si>
  <si>
    <t>10+1</t>
  </si>
  <si>
    <t>No</t>
  </si>
  <si>
    <t>75G 
SINGLE</t>
  </si>
  <si>
    <t>7.50 KG</t>
  </si>
  <si>
    <t>20+1</t>
  </si>
  <si>
    <t>FENA SUPERWASH CAKE PRICING MATRIX - 150G SET OF 4, MRP Rs. 38/-</t>
  </si>
  <si>
    <t>145G</t>
  </si>
  <si>
    <t>8.12 Kg</t>
  </si>
  <si>
    <t>Free 3 Pcs of Rs 5 cake on Purchase of 1 case</t>
  </si>
  <si>
    <t>Rin</t>
  </si>
  <si>
    <t>140G</t>
  </si>
  <si>
    <t>16.80 Kg</t>
  </si>
  <si>
    <t>150G 
SET OF 4</t>
  </si>
  <si>
    <t>9.60 KG</t>
  </si>
  <si>
    <t>NCR/CASE</t>
  </si>
  <si>
    <t>NCR/PCS</t>
  </si>
  <si>
    <t>150G 
SINGLE</t>
  </si>
  <si>
    <t>FENA SUPERWASH CAKE PRICING MATRIX - 150G SINGLE, MRP Rs. 10/-</t>
  </si>
  <si>
    <t>Average</t>
  </si>
  <si>
    <t>AVERAGE ADDITIONAL VOLUMES(IN MT)</t>
  </si>
  <si>
    <t>ORISSA, WEST BENGAL, JHARKHAND &amp; BIHAR</t>
  </si>
  <si>
    <t>9.28 KG</t>
  </si>
  <si>
    <t>Wholesale Scheme Average Rs 13.64/- per case</t>
  </si>
  <si>
    <t xml:space="preserve">ASSAM+ NER </t>
  </si>
  <si>
    <t>145G 
SINGLE</t>
  </si>
  <si>
    <t>7.00 KG</t>
  </si>
  <si>
    <t>JHARKA</t>
  </si>
  <si>
    <t>JHARKB</t>
  </si>
  <si>
    <t>JHARKH</t>
  </si>
  <si>
    <t>NERA</t>
  </si>
  <si>
    <t>NERB</t>
  </si>
  <si>
    <t>ORIS-A</t>
  </si>
  <si>
    <t>ORIS-B</t>
  </si>
  <si>
    <t>ORISSA</t>
  </si>
  <si>
    <t>WB-A</t>
  </si>
  <si>
    <t>WB-B</t>
  </si>
  <si>
    <t>EAST ZONE TOTAL</t>
  </si>
  <si>
    <t>BIHARA</t>
  </si>
  <si>
    <t>BIHARB</t>
  </si>
  <si>
    <t>BIHARC</t>
  </si>
  <si>
    <t>Case Wise Working</t>
  </si>
  <si>
    <t>FDP with CO</t>
  </si>
  <si>
    <t>Actual Sales</t>
  </si>
  <si>
    <t>3rd Month</t>
  </si>
  <si>
    <t>Jan'23</t>
  </si>
  <si>
    <t>Feb'23</t>
  </si>
  <si>
    <t>VOLUME PLANNING FOR FDCSWP MRP Rs 55,38,10,5(FOR HOWRAH UNIT AND RS.5 AND Rs. 10 CHANGSARI UNIT)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</si>
</sst>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Tahoma"/>
      <family val="2"/>
    </font>
    <font>
      <sz val="12"/>
      <color theme="1"/>
      <name val="Tahoma"/>
      <family val="2"/>
    </font>
    <font>
      <sz val="12"/>
      <color theme="1"/>
      <name val="Tahoma"/>
      <family val="2"/>
    </font>
    <font>
      <sz val="11"/>
      <color theme="1"/>
      <name val="Calibri"/>
      <family val="2"/>
      <scheme val="minor"/>
    </font>
    <font>
      <b/>
      <sz val="12"/>
      <color theme="1"/>
      <name val="Tahoma"/>
      <family val="2"/>
    </font>
    <font>
      <b/>
      <sz val="22"/>
      <color theme="1"/>
      <name val="Tahoma"/>
      <family val="2"/>
    </font>
    <font>
      <b/>
      <sz val="20"/>
      <color theme="1"/>
      <name val="Tahoma"/>
      <family val="2"/>
    </font>
    <font>
      <b/>
      <sz val="14"/>
      <color theme="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11">
    <xf numFmtId="0" fontId="0" fillId="0" borderId="0" xfId="0"/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10" fontId="5" fillId="0" borderId="1" xfId="1" applyNumberFormat="1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/>
    </xf>
    <xf numFmtId="10" fontId="5" fillId="0" borderId="1" xfId="1" applyNumberFormat="1" applyFont="1" applyBorder="1" applyAlignment="1">
      <alignment horizontal="center" vertical="center"/>
    </xf>
    <xf numFmtId="0" fontId="3" fillId="0" borderId="0" xfId="0" applyFont="1"/>
    <xf numFmtId="0" fontId="5" fillId="2" borderId="3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5" fillId="5" borderId="10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5" fillId="5" borderId="21" xfId="0" applyFont="1" applyFill="1" applyBorder="1" applyAlignment="1">
      <alignment horizontal="center" vertical="center"/>
    </xf>
    <xf numFmtId="0" fontId="5" fillId="5" borderId="19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" fontId="3" fillId="0" borderId="5" xfId="0" applyNumberFormat="1" applyFont="1" applyBorder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17" fontId="3" fillId="0" borderId="28" xfId="0" applyNumberFormat="1" applyFont="1" applyBorder="1" applyAlignment="1">
      <alignment horizontal="center" vertical="center"/>
    </xf>
    <xf numFmtId="0" fontId="5" fillId="5" borderId="31" xfId="0" applyFont="1" applyFill="1" applyBorder="1" applyAlignment="1">
      <alignment horizontal="center" vertical="center"/>
    </xf>
    <xf numFmtId="0" fontId="5" fillId="5" borderId="32" xfId="0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5" fillId="0" borderId="1" xfId="1" applyNumberFormat="1" applyFont="1" applyBorder="1" applyAlignment="1">
      <alignment horizontal="center" vertical="center" wrapText="1"/>
    </xf>
    <xf numFmtId="2" fontId="5" fillId="0" borderId="26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0" fontId="5" fillId="3" borderId="1" xfId="1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0" fontId="5" fillId="0" borderId="1" xfId="1" applyNumberFormat="1" applyFont="1" applyFill="1" applyBorder="1" applyAlignment="1">
      <alignment horizontal="center" vertical="center" wrapText="1"/>
    </xf>
    <xf numFmtId="10" fontId="2" fillId="0" borderId="1" xfId="1" applyNumberFormat="1" applyFont="1" applyBorder="1" applyAlignment="1">
      <alignment horizontal="center" vertical="center" wrapText="1"/>
    </xf>
    <xf numFmtId="0" fontId="0" fillId="0" borderId="1" xfId="0" applyBorder="1"/>
    <xf numFmtId="2" fontId="2" fillId="0" borderId="1" xfId="1" applyNumberFormat="1" applyFont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10" fontId="2" fillId="0" borderId="1" xfId="1" applyNumberFormat="1" applyFont="1" applyBorder="1" applyAlignment="1">
      <alignment horizontal="center" vertical="center"/>
    </xf>
    <xf numFmtId="10" fontId="2" fillId="0" borderId="1" xfId="1" applyNumberFormat="1" applyFont="1" applyFill="1" applyBorder="1" applyAlignment="1">
      <alignment horizontal="center" vertical="center"/>
    </xf>
    <xf numFmtId="10" fontId="5" fillId="0" borderId="1" xfId="1" applyNumberFormat="1" applyFont="1" applyFill="1" applyBorder="1" applyAlignment="1">
      <alignment horizontal="center" vertical="center"/>
    </xf>
    <xf numFmtId="0" fontId="2" fillId="0" borderId="0" xfId="0" applyFont="1"/>
    <xf numFmtId="10" fontId="5" fillId="0" borderId="1" xfId="0" applyNumberFormat="1" applyFont="1" applyBorder="1" applyAlignment="1">
      <alignment horizontal="center" vertical="center" wrapText="1"/>
    </xf>
    <xf numFmtId="2" fontId="3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10" fontId="1" fillId="0" borderId="1" xfId="1" applyNumberFormat="1" applyFont="1" applyBorder="1" applyAlignment="1">
      <alignment horizontal="center" vertical="center" wrapText="1"/>
    </xf>
    <xf numFmtId="0" fontId="1" fillId="0" borderId="0" xfId="0" applyFont="1"/>
    <xf numFmtId="0" fontId="3" fillId="0" borderId="39" xfId="0" applyFon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5" fillId="0" borderId="0" xfId="0" applyFont="1"/>
    <xf numFmtId="0" fontId="1" fillId="0" borderId="0" xfId="0" applyFon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1" fontId="5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 wrapText="1"/>
    </xf>
    <xf numFmtId="0" fontId="7" fillId="2" borderId="36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3" borderId="23" xfId="0" applyFont="1" applyFill="1" applyBorder="1" applyAlignment="1">
      <alignment horizontal="center"/>
    </xf>
    <xf numFmtId="0" fontId="5" fillId="3" borderId="24" xfId="0" applyFont="1" applyFill="1" applyBorder="1" applyAlignment="1">
      <alignment horizontal="center"/>
    </xf>
    <xf numFmtId="0" fontId="5" fillId="3" borderId="25" xfId="0" applyFont="1" applyFill="1" applyBorder="1" applyAlignment="1">
      <alignment horizontal="center"/>
    </xf>
    <xf numFmtId="0" fontId="5" fillId="5" borderId="33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5" fillId="0" borderId="3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5" fillId="2" borderId="39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43" fontId="3" fillId="0" borderId="1" xfId="2" applyFont="1" applyBorder="1" applyAlignment="1">
      <alignment horizontal="center" vertical="center"/>
    </xf>
    <xf numFmtId="43" fontId="5" fillId="0" borderId="1" xfId="2" applyFont="1" applyBorder="1" applyAlignment="1">
      <alignment horizontal="center" vertic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"/>
  <sheetViews>
    <sheetView zoomScale="75" zoomScaleNormal="75" workbookViewId="0">
      <selection activeCell="B8" sqref="A8:XFD15"/>
    </sheetView>
  </sheetViews>
  <sheetFormatPr defaultRowHeight="15" x14ac:dyDescent="0.25"/>
  <cols>
    <col min="1" max="15" width="12.7109375" customWidth="1"/>
    <col min="16" max="16" width="13.7109375" customWidth="1"/>
    <col min="17" max="19" width="12.7109375" customWidth="1"/>
    <col min="20" max="20" width="12.7109375" hidden="1" customWidth="1"/>
    <col min="21" max="24" width="13" customWidth="1"/>
  </cols>
  <sheetData>
    <row r="1" spans="1:24" ht="43.5" customHeight="1" x14ac:dyDescent="0.25">
      <c r="A1" s="63" t="s">
        <v>51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</row>
    <row r="2" spans="1:24" ht="120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46</v>
      </c>
      <c r="J2" s="1" t="s">
        <v>52</v>
      </c>
      <c r="K2" s="37" t="s">
        <v>8</v>
      </c>
      <c r="L2" s="1" t="s">
        <v>9</v>
      </c>
      <c r="M2" s="1" t="s">
        <v>53</v>
      </c>
      <c r="N2" s="1" t="s">
        <v>54</v>
      </c>
      <c r="O2" s="37" t="s">
        <v>12</v>
      </c>
      <c r="P2" s="1" t="s">
        <v>55</v>
      </c>
      <c r="Q2" s="1" t="s">
        <v>56</v>
      </c>
      <c r="R2" s="1" t="s">
        <v>57</v>
      </c>
      <c r="S2" s="37" t="s">
        <v>58</v>
      </c>
      <c r="T2" s="1" t="s">
        <v>59</v>
      </c>
      <c r="U2" s="43" t="s">
        <v>43</v>
      </c>
      <c r="V2" s="1" t="s">
        <v>44</v>
      </c>
      <c r="W2" s="1" t="s">
        <v>45</v>
      </c>
      <c r="X2" s="1" t="s">
        <v>15</v>
      </c>
    </row>
    <row r="3" spans="1:24" ht="75" hidden="1" x14ac:dyDescent="0.25">
      <c r="A3" s="38" t="s">
        <v>60</v>
      </c>
      <c r="B3" s="2" t="s">
        <v>61</v>
      </c>
      <c r="C3" s="2" t="s">
        <v>62</v>
      </c>
      <c r="D3" s="2">
        <v>100</v>
      </c>
      <c r="E3" s="2" t="s">
        <v>63</v>
      </c>
      <c r="F3" s="2">
        <v>5</v>
      </c>
      <c r="G3" s="2">
        <v>444</v>
      </c>
      <c r="H3" s="2"/>
      <c r="I3" s="2">
        <v>444</v>
      </c>
      <c r="J3" s="2">
        <f>I3/D3</f>
        <v>4.4400000000000004</v>
      </c>
      <c r="K3" s="39">
        <f>(F3-J3)/J3</f>
        <v>0.12612612612612603</v>
      </c>
      <c r="L3" s="39" t="s">
        <v>64</v>
      </c>
      <c r="M3" s="2">
        <v>430.68</v>
      </c>
      <c r="N3" s="3">
        <f>M3/D3</f>
        <v>4.3068</v>
      </c>
      <c r="O3" s="40">
        <f>(F3-N3)/N3</f>
        <v>0.1609547692021919</v>
      </c>
      <c r="P3" s="2" t="s">
        <v>65</v>
      </c>
      <c r="Q3" s="2">
        <f>M3</f>
        <v>430.68</v>
      </c>
      <c r="R3" s="3">
        <f>N3</f>
        <v>4.3068</v>
      </c>
      <c r="S3" s="39">
        <f>O3</f>
        <v>0.1609547692021919</v>
      </c>
      <c r="T3" s="41"/>
      <c r="U3" s="41"/>
      <c r="V3" s="41"/>
      <c r="W3" s="41"/>
      <c r="X3" s="41"/>
    </row>
    <row r="4" spans="1:24" ht="45" customHeight="1" x14ac:dyDescent="0.25">
      <c r="A4" s="65" t="s">
        <v>86</v>
      </c>
      <c r="B4" s="51" t="s">
        <v>13</v>
      </c>
      <c r="C4" s="51" t="s">
        <v>62</v>
      </c>
      <c r="D4" s="51">
        <v>100</v>
      </c>
      <c r="E4" s="51" t="s">
        <v>91</v>
      </c>
      <c r="F4" s="51">
        <v>5</v>
      </c>
      <c r="G4" s="52">
        <v>491.07</v>
      </c>
      <c r="H4" s="51" t="s">
        <v>66</v>
      </c>
      <c r="I4" s="52">
        <f t="shared" ref="I4:I7" si="0">G4*10/11</f>
        <v>446.42727272727274</v>
      </c>
      <c r="J4" s="52">
        <f t="shared" ref="J4:J7" si="1">I4/D4</f>
        <v>4.4642727272727276</v>
      </c>
      <c r="K4" s="53">
        <f t="shared" ref="K4:K7" si="2">(F4-J4)/J4</f>
        <v>0.12000325819129647</v>
      </c>
      <c r="L4" s="51" t="s">
        <v>70</v>
      </c>
      <c r="M4" s="52">
        <f t="shared" ref="M4:M7" si="3">G4*20/23</f>
        <v>427.01739130434783</v>
      </c>
      <c r="N4" s="52">
        <f t="shared" ref="N4:N7" si="4">M4/D4</f>
        <v>4.2701739130434779</v>
      </c>
      <c r="O4" s="53">
        <f t="shared" ref="O4:O7" si="5">(F4-N4)/N4</f>
        <v>0.17091249719999194</v>
      </c>
      <c r="P4" s="66" t="s">
        <v>88</v>
      </c>
      <c r="Q4" s="52">
        <f>M4-13.64</f>
        <v>413.37739130434784</v>
      </c>
      <c r="R4" s="52">
        <f t="shared" ref="R4:R7" si="6">Q4/D4</f>
        <v>4.1337739130434787</v>
      </c>
      <c r="S4" s="53">
        <f t="shared" ref="S4:S7" si="7">(F4-R4)/R4</f>
        <v>0.20954849132490772</v>
      </c>
      <c r="T4" s="67" t="s">
        <v>67</v>
      </c>
      <c r="U4" s="42">
        <v>0</v>
      </c>
      <c r="V4" s="42">
        <f t="shared" ref="V4:V7" si="8">Q4-U4</f>
        <v>413.37739130434784</v>
      </c>
      <c r="W4" s="42">
        <f t="shared" ref="W4:W7" si="9">V4/D4</f>
        <v>4.1337739130434787</v>
      </c>
      <c r="X4" s="40">
        <f t="shared" ref="X4:X7" si="10">(F4-W4)/W4</f>
        <v>0.20954849132490772</v>
      </c>
    </row>
    <row r="5" spans="1:24" ht="46.5" customHeight="1" x14ac:dyDescent="0.25">
      <c r="A5" s="65"/>
      <c r="B5" s="2" t="s">
        <v>14</v>
      </c>
      <c r="C5" s="2" t="s">
        <v>68</v>
      </c>
      <c r="D5" s="2">
        <v>100</v>
      </c>
      <c r="E5" s="2" t="s">
        <v>69</v>
      </c>
      <c r="F5" s="2">
        <v>5</v>
      </c>
      <c r="G5" s="3">
        <v>491.07</v>
      </c>
      <c r="H5" s="2" t="s">
        <v>66</v>
      </c>
      <c r="I5" s="3">
        <f t="shared" si="0"/>
        <v>446.42727272727274</v>
      </c>
      <c r="J5" s="3">
        <f t="shared" si="1"/>
        <v>4.4642727272727276</v>
      </c>
      <c r="K5" s="4">
        <f t="shared" si="2"/>
        <v>0.12000325819129647</v>
      </c>
      <c r="L5" s="2" t="s">
        <v>70</v>
      </c>
      <c r="M5" s="3">
        <f t="shared" si="3"/>
        <v>427.01739130434783</v>
      </c>
      <c r="N5" s="3">
        <f t="shared" si="4"/>
        <v>4.2701739130434779</v>
      </c>
      <c r="O5" s="4">
        <f t="shared" si="5"/>
        <v>0.17091249719999194</v>
      </c>
      <c r="P5" s="66"/>
      <c r="Q5" s="3">
        <v>413.37739130434784</v>
      </c>
      <c r="R5" s="3">
        <f t="shared" si="6"/>
        <v>4.1337739130434787</v>
      </c>
      <c r="S5" s="4">
        <f t="shared" si="7"/>
        <v>0.20954849132490772</v>
      </c>
      <c r="T5" s="67"/>
      <c r="U5" s="5">
        <v>5</v>
      </c>
      <c r="V5" s="5">
        <f t="shared" si="8"/>
        <v>408.37739130434784</v>
      </c>
      <c r="W5" s="5">
        <f t="shared" si="9"/>
        <v>4.083773913043478</v>
      </c>
      <c r="X5" s="6">
        <f t="shared" si="10"/>
        <v>0.22435769130855099</v>
      </c>
    </row>
    <row r="6" spans="1:24" ht="45" customHeight="1" x14ac:dyDescent="0.25">
      <c r="A6" s="65" t="s">
        <v>89</v>
      </c>
      <c r="B6" s="51" t="s">
        <v>13</v>
      </c>
      <c r="C6" s="51" t="s">
        <v>62</v>
      </c>
      <c r="D6" s="51">
        <v>100</v>
      </c>
      <c r="E6" s="51" t="s">
        <v>91</v>
      </c>
      <c r="F6" s="51">
        <v>5</v>
      </c>
      <c r="G6" s="52">
        <v>491.07</v>
      </c>
      <c r="H6" s="51" t="s">
        <v>66</v>
      </c>
      <c r="I6" s="52">
        <f t="shared" si="0"/>
        <v>446.42727272727274</v>
      </c>
      <c r="J6" s="52">
        <f t="shared" si="1"/>
        <v>4.4642727272727276</v>
      </c>
      <c r="K6" s="53">
        <f t="shared" si="2"/>
        <v>0.12000325819129647</v>
      </c>
      <c r="L6" s="51" t="s">
        <v>70</v>
      </c>
      <c r="M6" s="52">
        <f t="shared" si="3"/>
        <v>427.01739130434783</v>
      </c>
      <c r="N6" s="52">
        <f t="shared" si="4"/>
        <v>4.2701739130434779</v>
      </c>
      <c r="O6" s="53">
        <f t="shared" si="5"/>
        <v>0.17091249719999194</v>
      </c>
      <c r="P6" s="66" t="s">
        <v>88</v>
      </c>
      <c r="Q6" s="52">
        <f>M6-13.64</f>
        <v>413.37739130434784</v>
      </c>
      <c r="R6" s="52">
        <f t="shared" si="6"/>
        <v>4.1337739130434787</v>
      </c>
      <c r="S6" s="53">
        <f t="shared" si="7"/>
        <v>0.20954849132490772</v>
      </c>
      <c r="T6" s="67" t="s">
        <v>67</v>
      </c>
      <c r="U6" s="44">
        <v>0</v>
      </c>
      <c r="V6" s="44">
        <f t="shared" si="8"/>
        <v>413.37739130434784</v>
      </c>
      <c r="W6" s="44">
        <f t="shared" si="9"/>
        <v>4.1337739130434787</v>
      </c>
      <c r="X6" s="45">
        <f t="shared" si="10"/>
        <v>0.20954849132490772</v>
      </c>
    </row>
    <row r="7" spans="1:24" ht="45" x14ac:dyDescent="0.25">
      <c r="A7" s="65"/>
      <c r="B7" s="2" t="s">
        <v>14</v>
      </c>
      <c r="C7" s="2" t="s">
        <v>68</v>
      </c>
      <c r="D7" s="2">
        <v>100</v>
      </c>
      <c r="E7" s="2" t="s">
        <v>69</v>
      </c>
      <c r="F7" s="2">
        <v>5</v>
      </c>
      <c r="G7" s="3">
        <v>491.07</v>
      </c>
      <c r="H7" s="2" t="s">
        <v>66</v>
      </c>
      <c r="I7" s="3">
        <f t="shared" si="0"/>
        <v>446.42727272727274</v>
      </c>
      <c r="J7" s="3">
        <f t="shared" si="1"/>
        <v>4.4642727272727276</v>
      </c>
      <c r="K7" s="4">
        <f t="shared" si="2"/>
        <v>0.12000325819129647</v>
      </c>
      <c r="L7" s="2" t="s">
        <v>70</v>
      </c>
      <c r="M7" s="3">
        <f t="shared" si="3"/>
        <v>427.01739130434783</v>
      </c>
      <c r="N7" s="3">
        <f t="shared" si="4"/>
        <v>4.2701739130434779</v>
      </c>
      <c r="O7" s="4">
        <f t="shared" si="5"/>
        <v>0.17091249719999194</v>
      </c>
      <c r="P7" s="66"/>
      <c r="Q7" s="3">
        <v>413.37739130434784</v>
      </c>
      <c r="R7" s="3">
        <f t="shared" si="6"/>
        <v>4.1337739130434787</v>
      </c>
      <c r="S7" s="4">
        <f t="shared" si="7"/>
        <v>0.20954849132490772</v>
      </c>
      <c r="T7" s="67"/>
      <c r="U7" s="5">
        <v>5</v>
      </c>
      <c r="V7" s="5">
        <f t="shared" si="8"/>
        <v>408.37739130434784</v>
      </c>
      <c r="W7" s="5">
        <f t="shared" si="9"/>
        <v>4.083773913043478</v>
      </c>
      <c r="X7" s="6">
        <f t="shared" si="10"/>
        <v>0.22435769130855099</v>
      </c>
    </row>
  </sheetData>
  <mergeCells count="7">
    <mergeCell ref="A1:X1"/>
    <mergeCell ref="A4:A5"/>
    <mergeCell ref="P4:P5"/>
    <mergeCell ref="T4:T5"/>
    <mergeCell ref="A6:A7"/>
    <mergeCell ref="P6:P7"/>
    <mergeCell ref="T6:T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"/>
  <sheetViews>
    <sheetView zoomScale="70" zoomScaleNormal="70" workbookViewId="0">
      <selection sqref="A1:X8"/>
    </sheetView>
  </sheetViews>
  <sheetFormatPr defaultRowHeight="15" x14ac:dyDescent="0.25"/>
  <cols>
    <col min="1" max="19" width="13" customWidth="1"/>
    <col min="20" max="20" width="13" hidden="1" customWidth="1"/>
    <col min="21" max="21" width="13.85546875" customWidth="1"/>
    <col min="22" max="22" width="12.140625" customWidth="1"/>
    <col min="23" max="23" width="13.28515625" customWidth="1"/>
    <col min="24" max="24" width="14.5703125" customWidth="1"/>
  </cols>
  <sheetData>
    <row r="1" spans="1:24" s="48" customFormat="1" ht="34.5" customHeight="1" x14ac:dyDescent="0.2">
      <c r="A1" s="69" t="s">
        <v>71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</row>
    <row r="2" spans="1:24" s="48" customFormat="1" ht="10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46</v>
      </c>
      <c r="J2" s="1" t="s">
        <v>52</v>
      </c>
      <c r="K2" s="1" t="s">
        <v>8</v>
      </c>
      <c r="L2" s="1" t="s">
        <v>9</v>
      </c>
      <c r="M2" s="1" t="s">
        <v>53</v>
      </c>
      <c r="N2" s="1" t="s">
        <v>54</v>
      </c>
      <c r="O2" s="1" t="s">
        <v>12</v>
      </c>
      <c r="P2" s="1" t="s">
        <v>55</v>
      </c>
      <c r="Q2" s="1" t="s">
        <v>56</v>
      </c>
      <c r="R2" s="1" t="s">
        <v>57</v>
      </c>
      <c r="S2" s="1" t="s">
        <v>58</v>
      </c>
      <c r="T2" s="1" t="s">
        <v>59</v>
      </c>
      <c r="U2" s="43" t="s">
        <v>43</v>
      </c>
      <c r="V2" s="1" t="s">
        <v>44</v>
      </c>
      <c r="W2" s="1" t="s">
        <v>45</v>
      </c>
      <c r="X2" s="1" t="s">
        <v>15</v>
      </c>
    </row>
    <row r="3" spans="1:24" s="48" customFormat="1" ht="75" hidden="1" x14ac:dyDescent="0.25">
      <c r="A3" s="71" t="s">
        <v>60</v>
      </c>
      <c r="B3" s="2" t="s">
        <v>61</v>
      </c>
      <c r="C3" s="2" t="s">
        <v>72</v>
      </c>
      <c r="D3" s="2">
        <v>56</v>
      </c>
      <c r="E3" s="2" t="s">
        <v>73</v>
      </c>
      <c r="F3" s="2">
        <v>10</v>
      </c>
      <c r="G3" s="2">
        <v>498</v>
      </c>
      <c r="H3" s="2"/>
      <c r="I3" s="2">
        <v>498</v>
      </c>
      <c r="J3" s="3">
        <f>I3/D3</f>
        <v>8.8928571428571423</v>
      </c>
      <c r="K3" s="39">
        <f>(F3-J3)/J3</f>
        <v>0.12449799196787155</v>
      </c>
      <c r="L3" s="39" t="s">
        <v>74</v>
      </c>
      <c r="M3" s="2">
        <v>484.68</v>
      </c>
      <c r="N3" s="3">
        <f>M3/D3</f>
        <v>8.6549999999999994</v>
      </c>
      <c r="O3" s="39">
        <f>(F3-N3)/N3</f>
        <v>0.15540150202195271</v>
      </c>
      <c r="P3" s="2" t="s">
        <v>65</v>
      </c>
      <c r="Q3" s="2">
        <f t="shared" ref="Q3:S4" si="0">M3</f>
        <v>484.68</v>
      </c>
      <c r="R3" s="3">
        <f t="shared" si="0"/>
        <v>8.6549999999999994</v>
      </c>
      <c r="S3" s="49">
        <f t="shared" si="0"/>
        <v>0.15540150202195271</v>
      </c>
      <c r="T3" s="72"/>
      <c r="U3" s="41"/>
      <c r="V3" s="41"/>
      <c r="W3" s="41"/>
      <c r="X3" s="41"/>
    </row>
    <row r="4" spans="1:24" s="48" customFormat="1" ht="45" hidden="1" x14ac:dyDescent="0.2">
      <c r="A4" s="71"/>
      <c r="B4" s="2" t="s">
        <v>75</v>
      </c>
      <c r="C4" s="2" t="s">
        <v>76</v>
      </c>
      <c r="D4" s="2">
        <v>108</v>
      </c>
      <c r="E4" s="2" t="s">
        <v>77</v>
      </c>
      <c r="F4" s="2">
        <v>10</v>
      </c>
      <c r="G4" s="2">
        <v>981.82</v>
      </c>
      <c r="H4" s="2"/>
      <c r="I4" s="2">
        <v>981.82</v>
      </c>
      <c r="J4" s="3">
        <f>I4/D4</f>
        <v>9.0909259259259265</v>
      </c>
      <c r="K4" s="39">
        <f>(F4-J4)/J4</f>
        <v>9.9997962966735174E-2</v>
      </c>
      <c r="L4" s="2" t="s">
        <v>65</v>
      </c>
      <c r="M4" s="2">
        <f>I4</f>
        <v>981.82</v>
      </c>
      <c r="N4" s="3">
        <f>J4</f>
        <v>9.0909259259259265</v>
      </c>
      <c r="O4" s="49">
        <f>K4</f>
        <v>9.9997962966735174E-2</v>
      </c>
      <c r="P4" s="2" t="s">
        <v>65</v>
      </c>
      <c r="Q4" s="2">
        <f t="shared" si="0"/>
        <v>981.82</v>
      </c>
      <c r="R4" s="3">
        <f t="shared" si="0"/>
        <v>9.0909259259259265</v>
      </c>
      <c r="S4" s="49">
        <f t="shared" si="0"/>
        <v>9.9997962966735174E-2</v>
      </c>
      <c r="T4" s="72"/>
      <c r="U4" s="42">
        <v>0</v>
      </c>
      <c r="V4" s="42">
        <f t="shared" ref="V4" si="1">Q4-U4</f>
        <v>981.82</v>
      </c>
      <c r="W4" s="42">
        <f t="shared" ref="W4" si="2">V4/D4</f>
        <v>9.0909259259259265</v>
      </c>
      <c r="X4" s="40">
        <f t="shared" ref="X4" si="3">(F4-W4)/W4</f>
        <v>9.9997962966735174E-2</v>
      </c>
    </row>
    <row r="5" spans="1:24" s="54" customFormat="1" ht="44.25" customHeight="1" x14ac:dyDescent="0.2">
      <c r="A5" s="65" t="s">
        <v>86</v>
      </c>
      <c r="B5" s="51" t="s">
        <v>13</v>
      </c>
      <c r="C5" s="51" t="s">
        <v>78</v>
      </c>
      <c r="D5" s="51">
        <v>16</v>
      </c>
      <c r="E5" s="51" t="s">
        <v>79</v>
      </c>
      <c r="F5" s="51">
        <v>38</v>
      </c>
      <c r="G5" s="52">
        <v>608</v>
      </c>
      <c r="H5" s="51" t="s">
        <v>66</v>
      </c>
      <c r="I5" s="52">
        <f t="shared" ref="I5:I8" si="4">G5*10/11</f>
        <v>552.72727272727275</v>
      </c>
      <c r="J5" s="52">
        <f t="shared" ref="J5:J8" si="5">I5/D5</f>
        <v>34.545454545454547</v>
      </c>
      <c r="K5" s="53">
        <f t="shared" ref="K5:K8" si="6">(F5-J5)/J5</f>
        <v>9.9999999999999964E-2</v>
      </c>
      <c r="L5" s="51" t="s">
        <v>70</v>
      </c>
      <c r="M5" s="52">
        <f t="shared" ref="M5:M8" si="7">G5*20/23</f>
        <v>528.695652173913</v>
      </c>
      <c r="N5" s="52">
        <f t="shared" ref="N5:N8" si="8">M5/D5</f>
        <v>33.043478260869563</v>
      </c>
      <c r="O5" s="53">
        <f t="shared" ref="O5:O8" si="9">(F5-N5)/N5</f>
        <v>0.15000000000000008</v>
      </c>
      <c r="P5" s="66" t="s">
        <v>88</v>
      </c>
      <c r="Q5" s="52">
        <f>M5-13.64</f>
        <v>515.05565217391302</v>
      </c>
      <c r="R5" s="52">
        <f t="shared" ref="R5:R8" si="10">Q5/D5</f>
        <v>32.190978260869564</v>
      </c>
      <c r="S5" s="53">
        <f t="shared" ref="S5:S8" si="11">(F5-R5)/R5</f>
        <v>0.18045496138872294</v>
      </c>
      <c r="T5" s="68" t="s">
        <v>67</v>
      </c>
      <c r="U5" s="44">
        <v>0</v>
      </c>
      <c r="V5" s="44">
        <f t="shared" ref="V5:V8" si="12">Q5-U5</f>
        <v>515.05565217391302</v>
      </c>
      <c r="W5" s="44">
        <f t="shared" ref="W5:W8" si="13">V5/D5</f>
        <v>32.190978260869564</v>
      </c>
      <c r="X5" s="46">
        <f t="shared" ref="X5:X8" si="14">(F5-W5)/W5</f>
        <v>0.18045496138872294</v>
      </c>
    </row>
    <row r="6" spans="1:24" s="54" customFormat="1" ht="44.25" customHeight="1" x14ac:dyDescent="0.2">
      <c r="A6" s="65"/>
      <c r="B6" s="2" t="s">
        <v>14</v>
      </c>
      <c r="C6" s="2" t="s">
        <v>78</v>
      </c>
      <c r="D6" s="2">
        <v>16</v>
      </c>
      <c r="E6" s="2" t="s">
        <v>79</v>
      </c>
      <c r="F6" s="2">
        <v>38</v>
      </c>
      <c r="G6" s="3">
        <v>608</v>
      </c>
      <c r="H6" s="2" t="s">
        <v>66</v>
      </c>
      <c r="I6" s="3">
        <f t="shared" si="4"/>
        <v>552.72727272727275</v>
      </c>
      <c r="J6" s="3">
        <f t="shared" si="5"/>
        <v>34.545454545454547</v>
      </c>
      <c r="K6" s="4">
        <f t="shared" si="6"/>
        <v>9.9999999999999964E-2</v>
      </c>
      <c r="L6" s="2" t="s">
        <v>70</v>
      </c>
      <c r="M6" s="3">
        <f t="shared" si="7"/>
        <v>528.695652173913</v>
      </c>
      <c r="N6" s="3">
        <f t="shared" si="8"/>
        <v>33.043478260869563</v>
      </c>
      <c r="O6" s="4">
        <f t="shared" si="9"/>
        <v>0.15000000000000008</v>
      </c>
      <c r="P6" s="66"/>
      <c r="Q6" s="3">
        <f t="shared" ref="Q6:Q8" si="15">M6-13.64</f>
        <v>515.05565217391302</v>
      </c>
      <c r="R6" s="3">
        <f t="shared" si="10"/>
        <v>32.190978260869564</v>
      </c>
      <c r="S6" s="4">
        <f t="shared" si="11"/>
        <v>0.18045496138872294</v>
      </c>
      <c r="T6" s="68"/>
      <c r="U6" s="5">
        <v>5</v>
      </c>
      <c r="V6" s="5">
        <f t="shared" si="12"/>
        <v>510.05565217391302</v>
      </c>
      <c r="W6" s="5">
        <f t="shared" si="13"/>
        <v>31.878478260869564</v>
      </c>
      <c r="X6" s="47">
        <f t="shared" si="14"/>
        <v>0.19202678650582039</v>
      </c>
    </row>
    <row r="7" spans="1:24" s="54" customFormat="1" ht="44.25" customHeight="1" x14ac:dyDescent="0.2">
      <c r="A7" s="65" t="s">
        <v>89</v>
      </c>
      <c r="B7" s="51" t="s">
        <v>13</v>
      </c>
      <c r="C7" s="51" t="s">
        <v>78</v>
      </c>
      <c r="D7" s="51">
        <v>16</v>
      </c>
      <c r="E7" s="51" t="s">
        <v>79</v>
      </c>
      <c r="F7" s="51">
        <v>38</v>
      </c>
      <c r="G7" s="52">
        <v>608</v>
      </c>
      <c r="H7" s="51" t="s">
        <v>66</v>
      </c>
      <c r="I7" s="52">
        <f t="shared" si="4"/>
        <v>552.72727272727275</v>
      </c>
      <c r="J7" s="52">
        <f t="shared" si="5"/>
        <v>34.545454545454547</v>
      </c>
      <c r="K7" s="53">
        <f t="shared" si="6"/>
        <v>9.9999999999999964E-2</v>
      </c>
      <c r="L7" s="51" t="s">
        <v>70</v>
      </c>
      <c r="M7" s="52">
        <f t="shared" si="7"/>
        <v>528.695652173913</v>
      </c>
      <c r="N7" s="52">
        <f t="shared" si="8"/>
        <v>33.043478260869563</v>
      </c>
      <c r="O7" s="53">
        <f t="shared" si="9"/>
        <v>0.15000000000000008</v>
      </c>
      <c r="P7" s="66" t="s">
        <v>88</v>
      </c>
      <c r="Q7" s="52">
        <f t="shared" si="15"/>
        <v>515.05565217391302</v>
      </c>
      <c r="R7" s="52">
        <f t="shared" si="10"/>
        <v>32.190978260869564</v>
      </c>
      <c r="S7" s="53">
        <f t="shared" si="11"/>
        <v>0.18045496138872294</v>
      </c>
      <c r="T7" s="68" t="s">
        <v>67</v>
      </c>
      <c r="U7" s="44">
        <v>0</v>
      </c>
      <c r="V7" s="44">
        <f t="shared" si="12"/>
        <v>515.05565217391302</v>
      </c>
      <c r="W7" s="44">
        <f t="shared" si="13"/>
        <v>32.190978260869564</v>
      </c>
      <c r="X7" s="46">
        <f t="shared" si="14"/>
        <v>0.18045496138872294</v>
      </c>
    </row>
    <row r="8" spans="1:24" s="54" customFormat="1" ht="44.25" customHeight="1" x14ac:dyDescent="0.2">
      <c r="A8" s="65"/>
      <c r="B8" s="2" t="s">
        <v>14</v>
      </c>
      <c r="C8" s="2" t="s">
        <v>78</v>
      </c>
      <c r="D8" s="2">
        <v>16</v>
      </c>
      <c r="E8" s="2" t="s">
        <v>79</v>
      </c>
      <c r="F8" s="2">
        <v>38</v>
      </c>
      <c r="G8" s="3">
        <v>608</v>
      </c>
      <c r="H8" s="2" t="s">
        <v>66</v>
      </c>
      <c r="I8" s="3">
        <f t="shared" si="4"/>
        <v>552.72727272727275</v>
      </c>
      <c r="J8" s="3">
        <f t="shared" si="5"/>
        <v>34.545454545454547</v>
      </c>
      <c r="K8" s="4">
        <f t="shared" si="6"/>
        <v>9.9999999999999964E-2</v>
      </c>
      <c r="L8" s="2" t="s">
        <v>70</v>
      </c>
      <c r="M8" s="3">
        <f t="shared" si="7"/>
        <v>528.695652173913</v>
      </c>
      <c r="N8" s="3">
        <f t="shared" si="8"/>
        <v>33.043478260869563</v>
      </c>
      <c r="O8" s="4">
        <f t="shared" si="9"/>
        <v>0.15000000000000008</v>
      </c>
      <c r="P8" s="66"/>
      <c r="Q8" s="3">
        <f t="shared" si="15"/>
        <v>515.05565217391302</v>
      </c>
      <c r="R8" s="3">
        <f t="shared" si="10"/>
        <v>32.190978260869564</v>
      </c>
      <c r="S8" s="4">
        <f t="shared" si="11"/>
        <v>0.18045496138872294</v>
      </c>
      <c r="T8" s="68"/>
      <c r="U8" s="5">
        <v>5</v>
      </c>
      <c r="V8" s="5">
        <f t="shared" si="12"/>
        <v>510.05565217391302</v>
      </c>
      <c r="W8" s="5">
        <f t="shared" si="13"/>
        <v>31.878478260869564</v>
      </c>
      <c r="X8" s="47">
        <f t="shared" si="14"/>
        <v>0.19202678650582039</v>
      </c>
    </row>
  </sheetData>
  <mergeCells count="9">
    <mergeCell ref="A7:A8"/>
    <mergeCell ref="P7:P8"/>
    <mergeCell ref="T7:T8"/>
    <mergeCell ref="A1:X1"/>
    <mergeCell ref="A3:A4"/>
    <mergeCell ref="T3:T4"/>
    <mergeCell ref="A5:A6"/>
    <mergeCell ref="P5:P6"/>
    <mergeCell ref="T5:T6"/>
  </mergeCells>
  <pageMargins left="0.7" right="0.7" top="0.75" bottom="0.75" header="0.3" footer="0.3"/>
  <pageSetup paperSize="9" scale="43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"/>
  <sheetViews>
    <sheetView zoomScale="70" zoomScaleNormal="70" workbookViewId="0">
      <selection sqref="A1:W6"/>
    </sheetView>
  </sheetViews>
  <sheetFormatPr defaultRowHeight="15" x14ac:dyDescent="0.25"/>
  <cols>
    <col min="1" max="19" width="12.5703125" customWidth="1"/>
    <col min="20" max="20" width="13.28515625" customWidth="1"/>
    <col min="21" max="22" width="12.5703125" customWidth="1"/>
    <col min="23" max="23" width="11.42578125" customWidth="1"/>
  </cols>
  <sheetData>
    <row r="1" spans="1:23" ht="36" customHeight="1" x14ac:dyDescent="0.25">
      <c r="A1" s="69" t="s">
        <v>83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</row>
    <row r="2" spans="1:23" ht="120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80</v>
      </c>
      <c r="J2" s="1" t="s">
        <v>81</v>
      </c>
      <c r="K2" s="37" t="s">
        <v>8</v>
      </c>
      <c r="L2" s="1" t="s">
        <v>9</v>
      </c>
      <c r="M2" s="1" t="s">
        <v>10</v>
      </c>
      <c r="N2" s="1" t="s">
        <v>11</v>
      </c>
      <c r="O2" s="37" t="s">
        <v>12</v>
      </c>
      <c r="P2" s="1" t="s">
        <v>55</v>
      </c>
      <c r="Q2" s="1" t="s">
        <v>56</v>
      </c>
      <c r="R2" s="1" t="s">
        <v>57</v>
      </c>
      <c r="S2" s="37" t="s">
        <v>58</v>
      </c>
      <c r="T2" s="43" t="s">
        <v>43</v>
      </c>
      <c r="U2" s="1" t="s">
        <v>44</v>
      </c>
      <c r="V2" s="1" t="s">
        <v>45</v>
      </c>
      <c r="W2" s="1" t="s">
        <v>15</v>
      </c>
    </row>
    <row r="3" spans="1:23" ht="45" customHeight="1" x14ac:dyDescent="0.25">
      <c r="A3" s="65" t="s">
        <v>86</v>
      </c>
      <c r="B3" s="51" t="s">
        <v>13</v>
      </c>
      <c r="C3" s="51" t="s">
        <v>90</v>
      </c>
      <c r="D3" s="51">
        <v>64</v>
      </c>
      <c r="E3" s="51" t="s">
        <v>87</v>
      </c>
      <c r="F3" s="51">
        <v>10</v>
      </c>
      <c r="G3" s="52">
        <v>628.59</v>
      </c>
      <c r="H3" s="51" t="s">
        <v>66</v>
      </c>
      <c r="I3" s="52">
        <f t="shared" ref="I3:I6" si="0">G3*10/11</f>
        <v>571.4454545454546</v>
      </c>
      <c r="J3" s="52">
        <f t="shared" ref="J3:J6" si="1">I3/D3</f>
        <v>8.928835227272728</v>
      </c>
      <c r="K3" s="53">
        <f t="shared" ref="K3:K6" si="2">(F3-J3)/J3</f>
        <v>0.11996691006856607</v>
      </c>
      <c r="L3" s="51" t="s">
        <v>70</v>
      </c>
      <c r="M3" s="52">
        <f t="shared" ref="M3:M6" si="3">G3*20/23</f>
        <v>546.6</v>
      </c>
      <c r="N3" s="52">
        <f t="shared" ref="N3:N6" si="4">M3/D3</f>
        <v>8.5406250000000004</v>
      </c>
      <c r="O3" s="53">
        <f t="shared" ref="O3:O6" si="5">(F3-N3)/N3</f>
        <v>0.17087449688986456</v>
      </c>
      <c r="P3" s="66" t="s">
        <v>88</v>
      </c>
      <c r="Q3" s="52">
        <f>M3-13.64</f>
        <v>532.96</v>
      </c>
      <c r="R3" s="52">
        <f t="shared" ref="R3:R6" si="6">Q3/D3</f>
        <v>8.3275000000000006</v>
      </c>
      <c r="S3" s="53">
        <f t="shared" ref="S3:S6" si="7">(F3-R3)/R3</f>
        <v>0.20084058841188823</v>
      </c>
      <c r="T3" s="42">
        <v>0</v>
      </c>
      <c r="U3" s="42">
        <f>Q3-T3</f>
        <v>532.96</v>
      </c>
      <c r="V3" s="42">
        <f>U3/D3</f>
        <v>8.3275000000000006</v>
      </c>
      <c r="W3" s="40">
        <f>(F3-V3)/V3</f>
        <v>0.20084058841188823</v>
      </c>
    </row>
    <row r="4" spans="1:23" ht="45" x14ac:dyDescent="0.25">
      <c r="A4" s="65"/>
      <c r="B4" s="2" t="s">
        <v>14</v>
      </c>
      <c r="C4" s="2" t="s">
        <v>82</v>
      </c>
      <c r="D4" s="2">
        <v>64</v>
      </c>
      <c r="E4" s="2" t="s">
        <v>79</v>
      </c>
      <c r="F4" s="2">
        <v>10</v>
      </c>
      <c r="G4" s="52">
        <v>628.59</v>
      </c>
      <c r="H4" s="2" t="s">
        <v>66</v>
      </c>
      <c r="I4" s="3">
        <f t="shared" si="0"/>
        <v>571.4454545454546</v>
      </c>
      <c r="J4" s="3">
        <f t="shared" si="1"/>
        <v>8.928835227272728</v>
      </c>
      <c r="K4" s="4">
        <f t="shared" si="2"/>
        <v>0.11996691006856607</v>
      </c>
      <c r="L4" s="2" t="s">
        <v>70</v>
      </c>
      <c r="M4" s="3">
        <f t="shared" si="3"/>
        <v>546.6</v>
      </c>
      <c r="N4" s="3">
        <f t="shared" si="4"/>
        <v>8.5406250000000004</v>
      </c>
      <c r="O4" s="4">
        <f t="shared" si="5"/>
        <v>0.17087449688986456</v>
      </c>
      <c r="P4" s="66"/>
      <c r="Q4" s="52">
        <f>M4-13.64</f>
        <v>532.96</v>
      </c>
      <c r="R4" s="3">
        <f t="shared" si="6"/>
        <v>8.3275000000000006</v>
      </c>
      <c r="S4" s="4">
        <f t="shared" si="7"/>
        <v>0.20084058841188823</v>
      </c>
      <c r="T4" s="34">
        <v>5</v>
      </c>
      <c r="U4" s="34">
        <f t="shared" ref="U4:U6" si="8">Q4-T4</f>
        <v>527.96</v>
      </c>
      <c r="V4" s="34">
        <f t="shared" ref="V4:V6" si="9">U4/D4</f>
        <v>8.2493750000000006</v>
      </c>
      <c r="W4" s="4">
        <f t="shared" ref="W4:W6" si="10">(F4-V4)/V4</f>
        <v>0.21221304644291225</v>
      </c>
    </row>
    <row r="5" spans="1:23" ht="45" customHeight="1" x14ac:dyDescent="0.25">
      <c r="A5" s="65" t="s">
        <v>89</v>
      </c>
      <c r="B5" s="51" t="s">
        <v>13</v>
      </c>
      <c r="C5" s="51" t="s">
        <v>90</v>
      </c>
      <c r="D5" s="51">
        <v>64</v>
      </c>
      <c r="E5" s="51" t="s">
        <v>87</v>
      </c>
      <c r="F5" s="51">
        <v>10</v>
      </c>
      <c r="G5" s="52">
        <v>628.59</v>
      </c>
      <c r="H5" s="51" t="s">
        <v>66</v>
      </c>
      <c r="I5" s="52">
        <f t="shared" si="0"/>
        <v>571.4454545454546</v>
      </c>
      <c r="J5" s="52">
        <f t="shared" si="1"/>
        <v>8.928835227272728</v>
      </c>
      <c r="K5" s="53">
        <f t="shared" si="2"/>
        <v>0.11996691006856607</v>
      </c>
      <c r="L5" s="51" t="s">
        <v>70</v>
      </c>
      <c r="M5" s="52">
        <f t="shared" si="3"/>
        <v>546.6</v>
      </c>
      <c r="N5" s="52">
        <f t="shared" si="4"/>
        <v>8.5406250000000004</v>
      </c>
      <c r="O5" s="53">
        <f t="shared" si="5"/>
        <v>0.17087449688986456</v>
      </c>
      <c r="P5" s="66" t="s">
        <v>88</v>
      </c>
      <c r="Q5" s="52">
        <f>M5-13.64</f>
        <v>532.96</v>
      </c>
      <c r="R5" s="52">
        <f t="shared" si="6"/>
        <v>8.3275000000000006</v>
      </c>
      <c r="S5" s="53">
        <f t="shared" si="7"/>
        <v>0.20084058841188823</v>
      </c>
      <c r="T5" s="42">
        <v>0</v>
      </c>
      <c r="U5" s="42">
        <f t="shared" si="8"/>
        <v>532.96</v>
      </c>
      <c r="V5" s="42">
        <f t="shared" si="9"/>
        <v>8.3275000000000006</v>
      </c>
      <c r="W5" s="40">
        <f t="shared" si="10"/>
        <v>0.20084058841188823</v>
      </c>
    </row>
    <row r="6" spans="1:23" ht="45" x14ac:dyDescent="0.25">
      <c r="A6" s="65"/>
      <c r="B6" s="2" t="s">
        <v>14</v>
      </c>
      <c r="C6" s="2" t="s">
        <v>82</v>
      </c>
      <c r="D6" s="2">
        <v>64</v>
      </c>
      <c r="E6" s="2" t="s">
        <v>79</v>
      </c>
      <c r="F6" s="2">
        <v>10</v>
      </c>
      <c r="G6" s="52">
        <v>628.59</v>
      </c>
      <c r="H6" s="2" t="s">
        <v>66</v>
      </c>
      <c r="I6" s="3">
        <f t="shared" si="0"/>
        <v>571.4454545454546</v>
      </c>
      <c r="J6" s="3">
        <f t="shared" si="1"/>
        <v>8.928835227272728</v>
      </c>
      <c r="K6" s="4">
        <f t="shared" si="2"/>
        <v>0.11996691006856607</v>
      </c>
      <c r="L6" s="2" t="s">
        <v>70</v>
      </c>
      <c r="M6" s="3">
        <f t="shared" si="3"/>
        <v>546.6</v>
      </c>
      <c r="N6" s="3">
        <f t="shared" si="4"/>
        <v>8.5406250000000004</v>
      </c>
      <c r="O6" s="4">
        <f t="shared" si="5"/>
        <v>0.17087449688986456</v>
      </c>
      <c r="P6" s="66"/>
      <c r="Q6" s="52">
        <f>M6-13.64</f>
        <v>532.96</v>
      </c>
      <c r="R6" s="3">
        <f t="shared" si="6"/>
        <v>8.3275000000000006</v>
      </c>
      <c r="S6" s="4">
        <f t="shared" si="7"/>
        <v>0.20084058841188823</v>
      </c>
      <c r="T6" s="34">
        <v>5</v>
      </c>
      <c r="U6" s="34">
        <f t="shared" si="8"/>
        <v>527.96</v>
      </c>
      <c r="V6" s="34">
        <f t="shared" si="9"/>
        <v>8.2493750000000006</v>
      </c>
      <c r="W6" s="4">
        <f t="shared" si="10"/>
        <v>0.21221304644291225</v>
      </c>
    </row>
  </sheetData>
  <mergeCells count="5">
    <mergeCell ref="A1:W1"/>
    <mergeCell ref="A3:A4"/>
    <mergeCell ref="P3:P4"/>
    <mergeCell ref="A5:A6"/>
    <mergeCell ref="P5:P6"/>
  </mergeCells>
  <pageMargins left="0.7" right="0.7" top="0.75" bottom="0.75" header="0.3" footer="0.3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29"/>
  <sheetViews>
    <sheetView tabSelected="1" topLeftCell="A11" workbookViewId="0">
      <selection activeCell="B23" sqref="B23:G29"/>
    </sheetView>
  </sheetViews>
  <sheetFormatPr defaultRowHeight="15" x14ac:dyDescent="0.2"/>
  <cols>
    <col min="1" max="1" width="9.140625" style="7"/>
    <col min="2" max="2" width="12.5703125" style="7" customWidth="1"/>
    <col min="3" max="3" width="14" style="7" customWidth="1"/>
    <col min="4" max="5" width="18.85546875" style="7" bestFit="1" customWidth="1"/>
    <col min="6" max="6" width="27.7109375" style="7" bestFit="1" customWidth="1"/>
    <col min="7" max="7" width="25.42578125" style="7" bestFit="1" customWidth="1"/>
    <col min="8" max="8" width="14.5703125" style="7" bestFit="1" customWidth="1"/>
    <col min="9" max="9" width="18" style="7" bestFit="1" customWidth="1"/>
    <col min="10" max="16384" width="9.140625" style="7"/>
  </cols>
  <sheetData>
    <row r="3" spans="2:9" ht="15.75" hidden="1" thickBot="1" x14ac:dyDescent="0.25">
      <c r="B3" s="82" t="s">
        <v>1</v>
      </c>
      <c r="C3" s="82" t="s">
        <v>2</v>
      </c>
      <c r="D3" s="8" t="s">
        <v>19</v>
      </c>
      <c r="E3" s="8" t="s">
        <v>20</v>
      </c>
      <c r="F3" s="8" t="s">
        <v>21</v>
      </c>
      <c r="G3" s="8" t="s">
        <v>22</v>
      </c>
      <c r="H3" s="8" t="s">
        <v>23</v>
      </c>
      <c r="I3" s="8" t="s">
        <v>24</v>
      </c>
    </row>
    <row r="4" spans="2:9" ht="15.75" hidden="1" thickBot="1" x14ac:dyDescent="0.25">
      <c r="B4" s="83"/>
      <c r="C4" s="83"/>
      <c r="D4" s="8" t="s">
        <v>16</v>
      </c>
      <c r="E4" s="8" t="s">
        <v>16</v>
      </c>
      <c r="F4" s="8" t="s">
        <v>16</v>
      </c>
      <c r="G4" s="8" t="s">
        <v>16</v>
      </c>
      <c r="H4" s="8" t="s">
        <v>16</v>
      </c>
      <c r="I4" s="8" t="s">
        <v>16</v>
      </c>
    </row>
    <row r="5" spans="2:9" ht="44.25" hidden="1" customHeight="1" thickBot="1" x14ac:dyDescent="0.25">
      <c r="B5" s="9" t="s">
        <v>17</v>
      </c>
      <c r="C5" s="10" t="s">
        <v>18</v>
      </c>
      <c r="D5" s="11">
        <v>8</v>
      </c>
      <c r="E5" s="11">
        <v>6</v>
      </c>
      <c r="F5" s="11">
        <v>4</v>
      </c>
      <c r="G5" s="11">
        <v>2.5</v>
      </c>
      <c r="H5" s="11">
        <v>1.25</v>
      </c>
      <c r="I5" s="12">
        <f>SUM(D5:H5)</f>
        <v>21.75</v>
      </c>
    </row>
    <row r="6" spans="2:9" ht="15.75" hidden="1" thickBot="1" x14ac:dyDescent="0.25"/>
    <row r="7" spans="2:9" hidden="1" x14ac:dyDescent="0.2">
      <c r="B7" s="84" t="s">
        <v>25</v>
      </c>
      <c r="C7" s="85"/>
      <c r="D7" s="85"/>
      <c r="E7" s="85"/>
      <c r="F7" s="85"/>
      <c r="G7" s="85"/>
      <c r="H7" s="85"/>
      <c r="I7" s="86"/>
    </row>
    <row r="8" spans="2:9" hidden="1" x14ac:dyDescent="0.2">
      <c r="B8" s="87"/>
      <c r="C8" s="88"/>
      <c r="D8" s="88"/>
      <c r="E8" s="88"/>
      <c r="F8" s="88"/>
      <c r="G8" s="88"/>
      <c r="H8" s="88"/>
      <c r="I8" s="89"/>
    </row>
    <row r="9" spans="2:9" ht="15.75" hidden="1" thickBot="1" x14ac:dyDescent="0.25">
      <c r="B9" s="90"/>
      <c r="C9" s="91"/>
      <c r="D9" s="91"/>
      <c r="E9" s="91"/>
      <c r="F9" s="91"/>
      <c r="G9" s="91"/>
      <c r="H9" s="91"/>
      <c r="I9" s="92"/>
    </row>
    <row r="12" spans="2:9" ht="15.75" hidden="1" thickBot="1" x14ac:dyDescent="0.25">
      <c r="B12" s="73" t="s">
        <v>36</v>
      </c>
      <c r="C12" s="74"/>
      <c r="D12" s="74"/>
      <c r="E12" s="74"/>
      <c r="F12" s="74"/>
      <c r="G12" s="75"/>
    </row>
    <row r="13" spans="2:9" hidden="1" x14ac:dyDescent="0.2">
      <c r="B13" s="76" t="s">
        <v>26</v>
      </c>
      <c r="C13" s="78" t="s">
        <v>31</v>
      </c>
      <c r="D13" s="30" t="s">
        <v>27</v>
      </c>
      <c r="E13" s="13" t="s">
        <v>28</v>
      </c>
      <c r="F13" s="28" t="s">
        <v>29</v>
      </c>
      <c r="G13" s="14" t="s">
        <v>30</v>
      </c>
    </row>
    <row r="14" spans="2:9" ht="15.75" hidden="1" thickBot="1" x14ac:dyDescent="0.25">
      <c r="B14" s="77"/>
      <c r="C14" s="79"/>
      <c r="D14" s="31" t="s">
        <v>32</v>
      </c>
      <c r="E14" s="15" t="s">
        <v>33</v>
      </c>
      <c r="F14" s="29" t="s">
        <v>34</v>
      </c>
      <c r="G14" s="16" t="s">
        <v>35</v>
      </c>
    </row>
    <row r="15" spans="2:9" hidden="1" x14ac:dyDescent="0.2">
      <c r="B15" s="18">
        <v>1</v>
      </c>
      <c r="C15" s="19">
        <v>44958</v>
      </c>
      <c r="D15" s="20">
        <v>160</v>
      </c>
      <c r="E15" s="21">
        <v>14546</v>
      </c>
      <c r="F15" s="21">
        <v>15</v>
      </c>
      <c r="G15" s="22">
        <f>E15*F15</f>
        <v>218190</v>
      </c>
    </row>
    <row r="16" spans="2:9" ht="15.75" hidden="1" thickBot="1" x14ac:dyDescent="0.25">
      <c r="B16" s="26">
        <v>2</v>
      </c>
      <c r="C16" s="27">
        <v>44986</v>
      </c>
      <c r="D16" s="17">
        <v>195.36</v>
      </c>
      <c r="E16" s="17">
        <v>17760</v>
      </c>
      <c r="F16" s="17">
        <v>15</v>
      </c>
      <c r="G16" s="23">
        <f>E16*F16</f>
        <v>266400</v>
      </c>
    </row>
    <row r="17" spans="2:7" ht="15.75" hidden="1" thickBot="1" x14ac:dyDescent="0.25">
      <c r="B17" s="80" t="s">
        <v>42</v>
      </c>
      <c r="C17" s="81"/>
      <c r="D17" s="35">
        <f>SUM(D15:D16)</f>
        <v>355.36</v>
      </c>
      <c r="E17" s="36">
        <f>SUM(E15:E16)</f>
        <v>32306</v>
      </c>
      <c r="F17" s="24"/>
      <c r="G17" s="25">
        <f>SUM(G15:G16)</f>
        <v>484590</v>
      </c>
    </row>
    <row r="18" spans="2:7" hidden="1" x14ac:dyDescent="0.2"/>
    <row r="19" spans="2:7" hidden="1" x14ac:dyDescent="0.2">
      <c r="D19" s="7">
        <v>4727</v>
      </c>
      <c r="F19" s="7">
        <v>21.75</v>
      </c>
      <c r="G19" s="7">
        <f>D19*F19</f>
        <v>102812.25</v>
      </c>
    </row>
    <row r="23" spans="2:7" x14ac:dyDescent="0.2">
      <c r="B23" s="106" t="s">
        <v>36</v>
      </c>
      <c r="C23" s="106"/>
      <c r="D23" s="106"/>
      <c r="E23" s="106"/>
      <c r="F23" s="106"/>
      <c r="G23" s="106"/>
    </row>
    <row r="24" spans="2:7" x14ac:dyDescent="0.2">
      <c r="B24" s="107" t="s">
        <v>26</v>
      </c>
      <c r="C24" s="107" t="s">
        <v>31</v>
      </c>
      <c r="D24" s="108" t="s">
        <v>27</v>
      </c>
      <c r="E24" s="108" t="s">
        <v>28</v>
      </c>
      <c r="F24" s="108" t="s">
        <v>29</v>
      </c>
      <c r="G24" s="108" t="s">
        <v>30</v>
      </c>
    </row>
    <row r="25" spans="2:7" x14ac:dyDescent="0.2">
      <c r="B25" s="107"/>
      <c r="C25" s="107"/>
      <c r="D25" s="108" t="s">
        <v>32</v>
      </c>
      <c r="E25" s="108" t="s">
        <v>33</v>
      </c>
      <c r="F25" s="108" t="s">
        <v>34</v>
      </c>
      <c r="G25" s="108" t="s">
        <v>35</v>
      </c>
    </row>
    <row r="26" spans="2:7" x14ac:dyDescent="0.2">
      <c r="B26" s="101">
        <v>1</v>
      </c>
      <c r="C26" s="102">
        <v>45017</v>
      </c>
      <c r="D26" s="101">
        <v>315.01</v>
      </c>
      <c r="E26" s="101">
        <v>39874</v>
      </c>
      <c r="F26" s="103">
        <v>5</v>
      </c>
      <c r="G26" s="109">
        <f>E26*F26</f>
        <v>199370</v>
      </c>
    </row>
    <row r="27" spans="2:7" x14ac:dyDescent="0.2">
      <c r="B27" s="17">
        <v>2</v>
      </c>
      <c r="C27" s="102">
        <v>45047</v>
      </c>
      <c r="D27" s="33">
        <v>378.02</v>
      </c>
      <c r="E27" s="17">
        <v>47848</v>
      </c>
      <c r="F27" s="17">
        <v>5</v>
      </c>
      <c r="G27" s="109">
        <f>E27*F27</f>
        <v>239240</v>
      </c>
    </row>
    <row r="28" spans="2:7" x14ac:dyDescent="0.2">
      <c r="B28" s="17">
        <v>3</v>
      </c>
      <c r="C28" s="102">
        <v>45078</v>
      </c>
      <c r="D28" s="17">
        <v>453.62</v>
      </c>
      <c r="E28" s="17">
        <v>57418</v>
      </c>
      <c r="F28" s="17">
        <v>5</v>
      </c>
      <c r="G28" s="109">
        <f>E28*F28</f>
        <v>287090</v>
      </c>
    </row>
    <row r="29" spans="2:7" x14ac:dyDescent="0.2">
      <c r="B29" s="104" t="s">
        <v>42</v>
      </c>
      <c r="C29" s="104"/>
      <c r="D29" s="5">
        <f>SUM(D26:D28)</f>
        <v>1146.6500000000001</v>
      </c>
      <c r="E29" s="105">
        <f>SUM(E26:E28)</f>
        <v>145140</v>
      </c>
      <c r="F29" s="17"/>
      <c r="G29" s="110">
        <f>SUM(G26:G28)</f>
        <v>725700</v>
      </c>
    </row>
  </sheetData>
  <mergeCells count="11">
    <mergeCell ref="C3:C4"/>
    <mergeCell ref="B3:B4"/>
    <mergeCell ref="B7:I9"/>
    <mergeCell ref="B13:B14"/>
    <mergeCell ref="C13:C14"/>
    <mergeCell ref="B12:G12"/>
    <mergeCell ref="B23:G23"/>
    <mergeCell ref="B24:B25"/>
    <mergeCell ref="C24:C25"/>
    <mergeCell ref="B29:C29"/>
    <mergeCell ref="B17:C17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O47"/>
  <sheetViews>
    <sheetView topLeftCell="A4" workbookViewId="0">
      <selection activeCell="B4" sqref="B4:N19"/>
    </sheetView>
  </sheetViews>
  <sheetFormatPr defaultRowHeight="15" x14ac:dyDescent="0.2"/>
  <cols>
    <col min="1" max="1" width="9.140625" style="7"/>
    <col min="2" max="2" width="9.7109375" style="7" customWidth="1"/>
    <col min="3" max="3" width="13.5703125" style="7" bestFit="1" customWidth="1"/>
    <col min="4" max="4" width="10.28515625" style="7" customWidth="1"/>
    <col min="5" max="5" width="12" style="7" customWidth="1"/>
    <col min="6" max="6" width="14.140625" style="7" customWidth="1"/>
    <col min="7" max="7" width="10" style="7" customWidth="1"/>
    <col min="8" max="8" width="11" style="7" bestFit="1" customWidth="1"/>
    <col min="9" max="9" width="13" style="7" customWidth="1"/>
    <col min="10" max="11" width="13.7109375" style="7" customWidth="1"/>
    <col min="12" max="12" width="11.5703125" style="7" customWidth="1"/>
    <col min="13" max="13" width="13.7109375" style="7" bestFit="1" customWidth="1"/>
    <col min="14" max="14" width="21.140625" style="7" customWidth="1"/>
    <col min="15" max="16384" width="9.140625" style="7"/>
  </cols>
  <sheetData>
    <row r="2" spans="2:15" x14ac:dyDescent="0.2">
      <c r="B2" s="95" t="s">
        <v>112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</row>
    <row r="3" spans="2:15" x14ac:dyDescent="0.2"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</row>
    <row r="4" spans="2:15" ht="42" customHeight="1" x14ac:dyDescent="0.2">
      <c r="B4" s="96" t="s">
        <v>26</v>
      </c>
      <c r="C4" s="96" t="s">
        <v>37</v>
      </c>
      <c r="D4" s="98" t="s">
        <v>40</v>
      </c>
      <c r="E4" s="99"/>
      <c r="F4" s="99"/>
      <c r="G4" s="99"/>
      <c r="H4" s="100"/>
      <c r="I4" s="98" t="s">
        <v>41</v>
      </c>
      <c r="J4" s="99"/>
      <c r="K4" s="99"/>
      <c r="L4" s="99"/>
      <c r="M4" s="100"/>
      <c r="N4" s="97" t="s">
        <v>85</v>
      </c>
    </row>
    <row r="5" spans="2:15" x14ac:dyDescent="0.2">
      <c r="B5" s="96"/>
      <c r="C5" s="96"/>
      <c r="D5" s="32" t="s">
        <v>110</v>
      </c>
      <c r="E5" s="32" t="s">
        <v>111</v>
      </c>
      <c r="F5" s="32" t="s">
        <v>39</v>
      </c>
      <c r="G5" s="32" t="s">
        <v>38</v>
      </c>
      <c r="H5" s="32" t="s">
        <v>84</v>
      </c>
      <c r="I5" s="32" t="s">
        <v>49</v>
      </c>
      <c r="J5" s="32" t="s">
        <v>50</v>
      </c>
      <c r="K5" s="62" t="s">
        <v>109</v>
      </c>
      <c r="L5" s="32" t="s">
        <v>38</v>
      </c>
      <c r="M5" s="32" t="s">
        <v>84</v>
      </c>
      <c r="N5" s="97"/>
    </row>
    <row r="6" spans="2:15" x14ac:dyDescent="0.2">
      <c r="B6" s="17">
        <v>1</v>
      </c>
      <c r="C6" s="17" t="s">
        <v>103</v>
      </c>
      <c r="D6" s="33">
        <v>30.912160000000029</v>
      </c>
      <c r="E6" s="33">
        <v>39.662720000000014</v>
      </c>
      <c r="F6" s="33">
        <v>36.603800000000014</v>
      </c>
      <c r="G6" s="33">
        <f>SUM(D6:F6)</f>
        <v>107.17868000000004</v>
      </c>
      <c r="H6" s="33">
        <f>AVERAGE(D6:F6)</f>
        <v>35.726226666666683</v>
      </c>
      <c r="I6" s="33">
        <f>H6*1.2</f>
        <v>42.871472000000018</v>
      </c>
      <c r="J6" s="33">
        <f>I6*1.2</f>
        <v>51.445766400000018</v>
      </c>
      <c r="K6" s="33">
        <f>J6*120%</f>
        <v>61.734919680000019</v>
      </c>
      <c r="L6" s="33">
        <f>SUM(I6:K6)</f>
        <v>156.05215808000005</v>
      </c>
      <c r="M6" s="33">
        <f>L6/3</f>
        <v>52.017386026666685</v>
      </c>
      <c r="N6" s="33">
        <f>M6-H6</f>
        <v>16.291159360000002</v>
      </c>
      <c r="O6" s="50"/>
    </row>
    <row r="7" spans="2:15" x14ac:dyDescent="0.2">
      <c r="B7" s="17">
        <v>2</v>
      </c>
      <c r="C7" s="17" t="s">
        <v>104</v>
      </c>
      <c r="D7" s="33">
        <v>54.093280000000036</v>
      </c>
      <c r="E7" s="33">
        <v>66.872000000000071</v>
      </c>
      <c r="F7" s="33">
        <v>53.025639999999989</v>
      </c>
      <c r="G7" s="33">
        <f t="shared" ref="G7:G18" si="0">SUM(D7:F7)</f>
        <v>173.9909200000001</v>
      </c>
      <c r="H7" s="33">
        <f t="shared" ref="H7:H18" si="1">AVERAGE(D7:F7)</f>
        <v>57.996973333333365</v>
      </c>
      <c r="I7" s="33">
        <f t="shared" ref="I7:J18" si="2">H7*1.2</f>
        <v>69.596368000000041</v>
      </c>
      <c r="J7" s="33">
        <f t="shared" si="2"/>
        <v>83.515641600000052</v>
      </c>
      <c r="K7" s="33">
        <f t="shared" ref="K7:K19" si="3">J7*120%</f>
        <v>100.21876992000006</v>
      </c>
      <c r="L7" s="33">
        <f t="shared" ref="L7:L18" si="4">SUM(I7:K7)</f>
        <v>253.33077952000014</v>
      </c>
      <c r="M7" s="33">
        <f t="shared" ref="M7:M18" si="5">L7/3</f>
        <v>84.443593173333383</v>
      </c>
      <c r="N7" s="33">
        <f t="shared" ref="N7:N18" si="6">M7-H7</f>
        <v>26.446619840000018</v>
      </c>
    </row>
    <row r="8" spans="2:15" x14ac:dyDescent="0.2">
      <c r="B8" s="17">
        <v>3</v>
      </c>
      <c r="C8" s="17" t="s">
        <v>105</v>
      </c>
      <c r="D8" s="33">
        <v>5.3154399999999979</v>
      </c>
      <c r="E8" s="33">
        <v>9.2511199999999949</v>
      </c>
      <c r="F8" s="33">
        <v>8.7761999999999958</v>
      </c>
      <c r="G8" s="33">
        <f t="shared" si="0"/>
        <v>23.342759999999988</v>
      </c>
      <c r="H8" s="33">
        <f t="shared" si="1"/>
        <v>7.7809199999999956</v>
      </c>
      <c r="I8" s="33">
        <f t="shared" si="2"/>
        <v>9.3371039999999947</v>
      </c>
      <c r="J8" s="33">
        <f t="shared" si="2"/>
        <v>11.204524799999993</v>
      </c>
      <c r="K8" s="33">
        <f t="shared" si="3"/>
        <v>13.445429759999991</v>
      </c>
      <c r="L8" s="33">
        <f t="shared" si="4"/>
        <v>33.98705855999998</v>
      </c>
      <c r="M8" s="33">
        <f t="shared" si="5"/>
        <v>11.329019519999994</v>
      </c>
      <c r="N8" s="33">
        <f t="shared" si="6"/>
        <v>3.5480995199999983</v>
      </c>
    </row>
    <row r="9" spans="2:15" x14ac:dyDescent="0.2">
      <c r="B9" s="17">
        <v>4</v>
      </c>
      <c r="C9" s="17" t="s">
        <v>92</v>
      </c>
      <c r="D9" s="33">
        <v>13.53156000000001</v>
      </c>
      <c r="E9" s="33">
        <v>9.4898399999999992</v>
      </c>
      <c r="F9" s="33">
        <v>8.4032399999999967</v>
      </c>
      <c r="G9" s="33">
        <f t="shared" si="0"/>
        <v>31.424640000000004</v>
      </c>
      <c r="H9" s="33">
        <f t="shared" si="1"/>
        <v>10.474880000000001</v>
      </c>
      <c r="I9" s="33">
        <f t="shared" si="2"/>
        <v>12.569856</v>
      </c>
      <c r="J9" s="33">
        <f t="shared" si="2"/>
        <v>15.083827199999998</v>
      </c>
      <c r="K9" s="33">
        <f t="shared" si="3"/>
        <v>18.100592639999999</v>
      </c>
      <c r="L9" s="33">
        <f t="shared" si="4"/>
        <v>45.754275839999991</v>
      </c>
      <c r="M9" s="33">
        <f t="shared" si="5"/>
        <v>15.251425279999998</v>
      </c>
      <c r="N9" s="33">
        <f t="shared" si="6"/>
        <v>4.776545279999997</v>
      </c>
    </row>
    <row r="10" spans="2:15" x14ac:dyDescent="0.2">
      <c r="B10" s="17">
        <v>5</v>
      </c>
      <c r="C10" s="17" t="s">
        <v>93</v>
      </c>
      <c r="D10" s="33">
        <v>42.926560000000016</v>
      </c>
      <c r="E10" s="33">
        <v>28.971720000000001</v>
      </c>
      <c r="F10" s="33">
        <v>42.60260000000001</v>
      </c>
      <c r="G10" s="33">
        <f t="shared" si="0"/>
        <v>114.50088000000002</v>
      </c>
      <c r="H10" s="33">
        <f t="shared" si="1"/>
        <v>38.16696000000001</v>
      </c>
      <c r="I10" s="33">
        <f t="shared" si="2"/>
        <v>45.800352000000011</v>
      </c>
      <c r="J10" s="33">
        <f t="shared" si="2"/>
        <v>54.960422400000013</v>
      </c>
      <c r="K10" s="33">
        <f t="shared" si="3"/>
        <v>65.952506880000016</v>
      </c>
      <c r="L10" s="33">
        <f t="shared" si="4"/>
        <v>166.71328128000005</v>
      </c>
      <c r="M10" s="33">
        <f t="shared" si="5"/>
        <v>55.571093760000018</v>
      </c>
      <c r="N10" s="33">
        <f t="shared" si="6"/>
        <v>17.404133760000008</v>
      </c>
    </row>
    <row r="11" spans="2:15" x14ac:dyDescent="0.2">
      <c r="B11" s="17">
        <v>6</v>
      </c>
      <c r="C11" s="17" t="s">
        <v>94</v>
      </c>
      <c r="D11" s="33">
        <v>0</v>
      </c>
      <c r="E11" s="33">
        <v>0</v>
      </c>
      <c r="F11" s="33">
        <v>0</v>
      </c>
      <c r="G11" s="33">
        <f t="shared" si="0"/>
        <v>0</v>
      </c>
      <c r="H11" s="33">
        <f t="shared" si="1"/>
        <v>0</v>
      </c>
      <c r="I11" s="33">
        <f t="shared" si="2"/>
        <v>0</v>
      </c>
      <c r="J11" s="33">
        <f t="shared" si="2"/>
        <v>0</v>
      </c>
      <c r="K11" s="33">
        <f t="shared" si="3"/>
        <v>0</v>
      </c>
      <c r="L11" s="33">
        <f t="shared" si="4"/>
        <v>0</v>
      </c>
      <c r="M11" s="33">
        <f t="shared" si="5"/>
        <v>0</v>
      </c>
      <c r="N11" s="33">
        <f t="shared" si="6"/>
        <v>0</v>
      </c>
    </row>
    <row r="12" spans="2:15" x14ac:dyDescent="0.2">
      <c r="B12" s="17">
        <v>7</v>
      </c>
      <c r="C12" s="17" t="s">
        <v>95</v>
      </c>
      <c r="D12" s="33">
        <v>30.68</v>
      </c>
      <c r="E12" s="33">
        <v>25.46</v>
      </c>
      <c r="F12" s="33">
        <v>22.29</v>
      </c>
      <c r="G12" s="33">
        <f t="shared" si="0"/>
        <v>78.430000000000007</v>
      </c>
      <c r="H12" s="33">
        <f t="shared" si="1"/>
        <v>26.143333333333334</v>
      </c>
      <c r="I12" s="33">
        <f t="shared" si="2"/>
        <v>31.372</v>
      </c>
      <c r="J12" s="33">
        <f t="shared" si="2"/>
        <v>37.6464</v>
      </c>
      <c r="K12" s="33">
        <f t="shared" si="3"/>
        <v>45.17568</v>
      </c>
      <c r="L12" s="33">
        <f t="shared" si="4"/>
        <v>114.19408</v>
      </c>
      <c r="M12" s="33">
        <f t="shared" si="5"/>
        <v>38.064693333333331</v>
      </c>
      <c r="N12" s="33">
        <f t="shared" si="6"/>
        <v>11.921359999999996</v>
      </c>
    </row>
    <row r="13" spans="2:15" x14ac:dyDescent="0.2">
      <c r="B13" s="17">
        <v>8</v>
      </c>
      <c r="C13" s="17" t="s">
        <v>96</v>
      </c>
      <c r="D13" s="33">
        <v>45.66</v>
      </c>
      <c r="E13" s="33">
        <v>40.64</v>
      </c>
      <c r="F13" s="33">
        <v>49.39</v>
      </c>
      <c r="G13" s="33">
        <f t="shared" si="0"/>
        <v>135.69</v>
      </c>
      <c r="H13" s="33">
        <f t="shared" si="1"/>
        <v>45.23</v>
      </c>
      <c r="I13" s="33">
        <f t="shared" si="2"/>
        <v>54.275999999999996</v>
      </c>
      <c r="J13" s="33">
        <f t="shared" si="2"/>
        <v>65.131199999999993</v>
      </c>
      <c r="K13" s="33">
        <f t="shared" si="3"/>
        <v>78.157439999999994</v>
      </c>
      <c r="L13" s="33">
        <f t="shared" si="4"/>
        <v>197.56464</v>
      </c>
      <c r="M13" s="33">
        <f t="shared" si="5"/>
        <v>65.854879999999994</v>
      </c>
      <c r="N13" s="33">
        <f t="shared" si="6"/>
        <v>20.624879999999997</v>
      </c>
    </row>
    <row r="14" spans="2:15" x14ac:dyDescent="0.2">
      <c r="B14" s="17">
        <v>9</v>
      </c>
      <c r="C14" s="17" t="s">
        <v>97</v>
      </c>
      <c r="D14" s="33">
        <v>3.4108999999999994</v>
      </c>
      <c r="E14" s="33">
        <v>2.1681999999999997</v>
      </c>
      <c r="F14" s="33">
        <v>4.7621999999999982</v>
      </c>
      <c r="G14" s="33">
        <f t="shared" si="0"/>
        <v>10.341299999999997</v>
      </c>
      <c r="H14" s="33">
        <f t="shared" si="1"/>
        <v>3.4470999999999989</v>
      </c>
      <c r="I14" s="33">
        <f t="shared" si="2"/>
        <v>4.1365199999999982</v>
      </c>
      <c r="J14" s="33">
        <f t="shared" si="2"/>
        <v>4.963823999999998</v>
      </c>
      <c r="K14" s="33">
        <f t="shared" si="3"/>
        <v>5.9565887999999978</v>
      </c>
      <c r="L14" s="33">
        <f t="shared" si="4"/>
        <v>15.056932799999995</v>
      </c>
      <c r="M14" s="33">
        <f t="shared" si="5"/>
        <v>5.0189775999999986</v>
      </c>
      <c r="N14" s="33">
        <f t="shared" si="6"/>
        <v>1.5718775999999997</v>
      </c>
    </row>
    <row r="15" spans="2:15" x14ac:dyDescent="0.2">
      <c r="B15" s="17">
        <v>10</v>
      </c>
      <c r="C15" s="17" t="s">
        <v>98</v>
      </c>
      <c r="D15" s="33">
        <v>4.6527000000000003</v>
      </c>
      <c r="E15" s="33">
        <v>4.8787599999999998</v>
      </c>
      <c r="F15" s="33">
        <v>7.0819600000000023</v>
      </c>
      <c r="G15" s="33">
        <f t="shared" si="0"/>
        <v>16.613420000000001</v>
      </c>
      <c r="H15" s="33">
        <f t="shared" si="1"/>
        <v>5.5378066666666674</v>
      </c>
      <c r="I15" s="33">
        <f t="shared" si="2"/>
        <v>6.6453680000000004</v>
      </c>
      <c r="J15" s="33">
        <f t="shared" si="2"/>
        <v>7.9744416000000005</v>
      </c>
      <c r="K15" s="33">
        <f t="shared" si="3"/>
        <v>9.5693299199999995</v>
      </c>
      <c r="L15" s="33">
        <f t="shared" si="4"/>
        <v>24.189139519999998</v>
      </c>
      <c r="M15" s="33">
        <f t="shared" si="5"/>
        <v>8.0630465066666659</v>
      </c>
      <c r="N15" s="33">
        <f t="shared" si="6"/>
        <v>2.5252398399999985</v>
      </c>
    </row>
    <row r="16" spans="2:15" x14ac:dyDescent="0.2">
      <c r="B16" s="17">
        <v>11</v>
      </c>
      <c r="C16" s="55" t="s">
        <v>99</v>
      </c>
      <c r="D16" s="33">
        <v>0</v>
      </c>
      <c r="E16" s="33">
        <v>0</v>
      </c>
      <c r="F16" s="33">
        <v>0</v>
      </c>
      <c r="G16" s="33">
        <f t="shared" si="0"/>
        <v>0</v>
      </c>
      <c r="H16" s="33">
        <f t="shared" si="1"/>
        <v>0</v>
      </c>
      <c r="I16" s="33">
        <f t="shared" si="2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</row>
    <row r="17" spans="2:14" x14ac:dyDescent="0.2">
      <c r="B17" s="17">
        <v>12</v>
      </c>
      <c r="C17" s="55" t="s">
        <v>100</v>
      </c>
      <c r="D17" s="33">
        <v>16.502680000000009</v>
      </c>
      <c r="E17" s="33">
        <v>15.709160000000001</v>
      </c>
      <c r="F17" s="33">
        <v>22.158360000000012</v>
      </c>
      <c r="G17" s="33">
        <f t="shared" si="0"/>
        <v>54.370200000000025</v>
      </c>
      <c r="H17" s="33">
        <f t="shared" si="1"/>
        <v>18.123400000000007</v>
      </c>
      <c r="I17" s="33">
        <f t="shared" si="2"/>
        <v>21.748080000000009</v>
      </c>
      <c r="J17" s="33">
        <f t="shared" si="2"/>
        <v>26.09769600000001</v>
      </c>
      <c r="K17" s="33">
        <f t="shared" si="3"/>
        <v>31.31723520000001</v>
      </c>
      <c r="L17" s="33">
        <f t="shared" si="4"/>
        <v>79.163011200000028</v>
      </c>
      <c r="M17" s="33">
        <f t="shared" si="5"/>
        <v>26.387670400000008</v>
      </c>
      <c r="N17" s="33">
        <f t="shared" si="6"/>
        <v>8.2642704000000009</v>
      </c>
    </row>
    <row r="18" spans="2:14" x14ac:dyDescent="0.2">
      <c r="B18" s="17">
        <v>13</v>
      </c>
      <c r="C18" s="55" t="s">
        <v>101</v>
      </c>
      <c r="D18" s="33">
        <v>12.122279999999996</v>
      </c>
      <c r="E18" s="33">
        <v>14.660119999999999</v>
      </c>
      <c r="F18" s="33">
        <v>14.870719999999997</v>
      </c>
      <c r="G18" s="33">
        <f t="shared" si="0"/>
        <v>41.653119999999994</v>
      </c>
      <c r="H18" s="33">
        <f t="shared" si="1"/>
        <v>13.884373333333331</v>
      </c>
      <c r="I18" s="33">
        <f t="shared" si="2"/>
        <v>16.661247999999997</v>
      </c>
      <c r="J18" s="33">
        <f t="shared" si="2"/>
        <v>19.993497599999994</v>
      </c>
      <c r="K18" s="33">
        <f t="shared" si="3"/>
        <v>23.992197119999993</v>
      </c>
      <c r="L18" s="33">
        <f t="shared" si="4"/>
        <v>60.646942719999984</v>
      </c>
      <c r="M18" s="33">
        <f t="shared" si="5"/>
        <v>20.215647573333328</v>
      </c>
      <c r="N18" s="33">
        <f t="shared" si="6"/>
        <v>6.3312742399999973</v>
      </c>
    </row>
    <row r="19" spans="2:14" ht="15.75" customHeight="1" x14ac:dyDescent="0.2">
      <c r="B19" s="93" t="s">
        <v>102</v>
      </c>
      <c r="C19" s="94"/>
      <c r="D19" s="5">
        <f>SUM(D6:D18)</f>
        <v>259.80756000000008</v>
      </c>
      <c r="E19" s="5">
        <f t="shared" ref="E19:N19" si="7">SUM(E6:E18)</f>
        <v>257.76364000000012</v>
      </c>
      <c r="F19" s="5">
        <f t="shared" si="7"/>
        <v>269.96472</v>
      </c>
      <c r="G19" s="5">
        <f t="shared" si="7"/>
        <v>787.53592000000037</v>
      </c>
      <c r="H19" s="5">
        <f t="shared" si="7"/>
        <v>262.5119733333334</v>
      </c>
      <c r="I19" s="5">
        <f t="shared" si="7"/>
        <v>315.0143680000001</v>
      </c>
      <c r="J19" s="5">
        <f t="shared" si="7"/>
        <v>378.01724160000003</v>
      </c>
      <c r="K19" s="5">
        <f t="shared" si="3"/>
        <v>453.62068992000002</v>
      </c>
      <c r="L19" s="5">
        <f t="shared" si="7"/>
        <v>1146.6522995200003</v>
      </c>
      <c r="M19" s="5">
        <f t="shared" si="7"/>
        <v>382.21743317333335</v>
      </c>
      <c r="N19" s="5">
        <f t="shared" si="7"/>
        <v>119.70545984</v>
      </c>
    </row>
    <row r="21" spans="2:14" x14ac:dyDescent="0.2">
      <c r="D21" s="56"/>
      <c r="E21" s="56"/>
      <c r="F21" s="56"/>
    </row>
    <row r="22" spans="2:14" x14ac:dyDescent="0.2">
      <c r="D22" s="56"/>
      <c r="E22" s="56"/>
      <c r="F22" s="56"/>
    </row>
    <row r="23" spans="2:14" ht="15.75" x14ac:dyDescent="0.25">
      <c r="C23" s="54" t="s">
        <v>108</v>
      </c>
      <c r="D23">
        <v>30.683439999999994</v>
      </c>
      <c r="E23">
        <v>4327</v>
      </c>
      <c r="F23">
        <v>25.462439999999994</v>
      </c>
      <c r="G23">
        <v>3630</v>
      </c>
      <c r="H23">
        <v>22.2926</v>
      </c>
      <c r="I23">
        <v>3170</v>
      </c>
    </row>
    <row r="24" spans="2:14" ht="15.75" x14ac:dyDescent="0.25">
      <c r="D24">
        <v>45.664200000000015</v>
      </c>
      <c r="E24">
        <v>6486</v>
      </c>
      <c r="F24">
        <v>40.637960000000021</v>
      </c>
      <c r="G24">
        <v>5738</v>
      </c>
      <c r="H24">
        <v>49.391640000000017</v>
      </c>
      <c r="I24">
        <v>7011</v>
      </c>
    </row>
    <row r="25" spans="2:14" x14ac:dyDescent="0.2">
      <c r="D25" s="50"/>
      <c r="E25" s="50"/>
      <c r="F25" s="50"/>
    </row>
    <row r="27" spans="2:14" x14ac:dyDescent="0.2">
      <c r="D27" s="54" t="s">
        <v>107</v>
      </c>
      <c r="E27" s="56">
        <v>326850</v>
      </c>
      <c r="F27" s="56">
        <v>284575</v>
      </c>
      <c r="G27" s="56">
        <v>263850</v>
      </c>
      <c r="I27" s="7">
        <f>E27/100</f>
        <v>3268.5</v>
      </c>
      <c r="J27" s="7">
        <f t="shared" ref="J27" si="8">F27/100</f>
        <v>2845.75</v>
      </c>
      <c r="L27" s="7">
        <f>G27/100</f>
        <v>2638.5</v>
      </c>
    </row>
    <row r="28" spans="2:14" x14ac:dyDescent="0.2">
      <c r="E28" s="56">
        <v>493425</v>
      </c>
      <c r="F28" s="56">
        <v>447275</v>
      </c>
      <c r="G28" s="56">
        <v>577450</v>
      </c>
      <c r="I28" s="7">
        <f>E28/100</f>
        <v>4934.25</v>
      </c>
      <c r="J28" s="7">
        <f t="shared" ref="J28" si="9">F28/100</f>
        <v>4472.75</v>
      </c>
      <c r="L28" s="7">
        <f t="shared" ref="L28" si="10">G28/100</f>
        <v>5774.5</v>
      </c>
    </row>
    <row r="30" spans="2:14" x14ac:dyDescent="0.2">
      <c r="I30" s="57">
        <f>E23-I27</f>
        <v>1058.5</v>
      </c>
      <c r="J30" s="57">
        <f>G23-J27</f>
        <v>784.25</v>
      </c>
      <c r="K30" s="57"/>
      <c r="L30" s="57">
        <f>I23-L27</f>
        <v>531.5</v>
      </c>
    </row>
    <row r="31" spans="2:14" x14ac:dyDescent="0.2">
      <c r="I31" s="57">
        <f>E24-I28</f>
        <v>1551.75</v>
      </c>
      <c r="J31" s="57">
        <f>G24-J28</f>
        <v>1265.25</v>
      </c>
      <c r="K31" s="57"/>
      <c r="L31" s="57">
        <f>I24-L28</f>
        <v>1236.5</v>
      </c>
    </row>
    <row r="33" spans="5:15" x14ac:dyDescent="0.2">
      <c r="E33" s="54" t="s">
        <v>106</v>
      </c>
      <c r="F33" s="32" t="s">
        <v>47</v>
      </c>
      <c r="G33" s="32" t="s">
        <v>48</v>
      </c>
      <c r="H33" s="32" t="s">
        <v>39</v>
      </c>
      <c r="I33" s="32" t="s">
        <v>38</v>
      </c>
      <c r="J33" s="32" t="s">
        <v>84</v>
      </c>
      <c r="K33" s="62"/>
      <c r="L33" s="32" t="s">
        <v>49</v>
      </c>
      <c r="M33" s="32" t="s">
        <v>50</v>
      </c>
      <c r="N33" s="32" t="s">
        <v>38</v>
      </c>
      <c r="O33" s="32" t="s">
        <v>84</v>
      </c>
    </row>
    <row r="34" spans="5:15" x14ac:dyDescent="0.2">
      <c r="E34" s="58" t="s">
        <v>103</v>
      </c>
      <c r="F34" s="58">
        <v>3697</v>
      </c>
      <c r="G34" s="58">
        <v>4787</v>
      </c>
      <c r="H34" s="58">
        <v>4322</v>
      </c>
      <c r="I34" s="58">
        <f>SUM(F34:H34)</f>
        <v>12806</v>
      </c>
      <c r="J34" s="59">
        <f>AVERAGE(F34:H34)</f>
        <v>4268.666666666667</v>
      </c>
      <c r="K34" s="59"/>
      <c r="L34" s="59">
        <f>J34*1.2</f>
        <v>5122.4000000000005</v>
      </c>
      <c r="M34" s="59">
        <f>L34*1.2</f>
        <v>6146.88</v>
      </c>
      <c r="N34" s="61">
        <f>SUM(L34:M34)</f>
        <v>11269.28</v>
      </c>
      <c r="O34" s="61">
        <f>AVERAGE(L34:M34)</f>
        <v>5634.64</v>
      </c>
    </row>
    <row r="35" spans="5:15" x14ac:dyDescent="0.2">
      <c r="E35" s="58" t="s">
        <v>104</v>
      </c>
      <c r="F35" s="58">
        <v>6442</v>
      </c>
      <c r="G35" s="58">
        <v>7936</v>
      </c>
      <c r="H35" s="58">
        <v>6439</v>
      </c>
      <c r="I35" s="58">
        <f t="shared" ref="I35:I46" si="11">SUM(F35:H35)</f>
        <v>20817</v>
      </c>
      <c r="J35" s="59">
        <f t="shared" ref="J35:J46" si="12">AVERAGE(F35:H35)</f>
        <v>6939</v>
      </c>
      <c r="K35" s="59"/>
      <c r="L35" s="59">
        <f>J35*1.2</f>
        <v>8326.7999999999993</v>
      </c>
      <c r="M35" s="59">
        <f t="shared" ref="M35:M46" si="13">L35*1.2</f>
        <v>9992.159999999998</v>
      </c>
      <c r="N35" s="61">
        <f t="shared" ref="N35:N46" si="14">SUM(L35:M35)</f>
        <v>18318.96</v>
      </c>
      <c r="O35" s="61">
        <f t="shared" ref="O35:O46" si="15">AVERAGE(L35:M35)</f>
        <v>9159.48</v>
      </c>
    </row>
    <row r="36" spans="5:15" x14ac:dyDescent="0.2">
      <c r="E36" s="58" t="s">
        <v>105</v>
      </c>
      <c r="F36" s="58">
        <v>710</v>
      </c>
      <c r="G36" s="58">
        <v>1304</v>
      </c>
      <c r="H36" s="58">
        <v>1200</v>
      </c>
      <c r="I36" s="58">
        <f t="shared" si="11"/>
        <v>3214</v>
      </c>
      <c r="J36" s="59">
        <f t="shared" si="12"/>
        <v>1071.3333333333333</v>
      </c>
      <c r="K36" s="59"/>
      <c r="L36" s="59">
        <f>J36*1.2</f>
        <v>1285.5999999999999</v>
      </c>
      <c r="M36" s="59">
        <f t="shared" si="13"/>
        <v>1542.7199999999998</v>
      </c>
      <c r="N36" s="61">
        <f t="shared" si="14"/>
        <v>2828.3199999999997</v>
      </c>
      <c r="O36" s="61">
        <f t="shared" si="15"/>
        <v>1414.1599999999999</v>
      </c>
    </row>
    <row r="37" spans="5:15" x14ac:dyDescent="0.2">
      <c r="E37" s="58" t="s">
        <v>92</v>
      </c>
      <c r="F37" s="58">
        <v>1400</v>
      </c>
      <c r="G37" s="58">
        <v>1200</v>
      </c>
      <c r="H37" s="58">
        <v>1035</v>
      </c>
      <c r="I37" s="58">
        <f t="shared" si="11"/>
        <v>3635</v>
      </c>
      <c r="J37" s="59">
        <f t="shared" si="12"/>
        <v>1211.6666666666667</v>
      </c>
      <c r="K37" s="59"/>
      <c r="L37" s="59">
        <f>J37*1.2</f>
        <v>1454</v>
      </c>
      <c r="M37" s="59">
        <f t="shared" si="13"/>
        <v>1744.8</v>
      </c>
      <c r="N37" s="61">
        <f t="shared" si="14"/>
        <v>3198.8</v>
      </c>
      <c r="O37" s="61">
        <f t="shared" si="15"/>
        <v>1599.4</v>
      </c>
    </row>
    <row r="38" spans="5:15" x14ac:dyDescent="0.2">
      <c r="E38" s="58" t="s">
        <v>93</v>
      </c>
      <c r="F38" s="58">
        <v>4593</v>
      </c>
      <c r="G38" s="58">
        <v>3169</v>
      </c>
      <c r="H38" s="58">
        <v>4679</v>
      </c>
      <c r="I38" s="58">
        <f t="shared" si="11"/>
        <v>12441</v>
      </c>
      <c r="J38" s="59">
        <f t="shared" si="12"/>
        <v>4147</v>
      </c>
      <c r="K38" s="59"/>
      <c r="L38" s="59">
        <f>J38*1.2</f>
        <v>4976.3999999999996</v>
      </c>
      <c r="M38" s="59">
        <f t="shared" si="13"/>
        <v>5971.6799999999994</v>
      </c>
      <c r="N38" s="61">
        <f t="shared" si="14"/>
        <v>10948.079999999998</v>
      </c>
      <c r="O38" s="61">
        <f t="shared" si="15"/>
        <v>5474.0399999999991</v>
      </c>
    </row>
    <row r="39" spans="5:15" x14ac:dyDescent="0.2">
      <c r="E39" s="58" t="s">
        <v>94</v>
      </c>
      <c r="F39" s="58">
        <v>0</v>
      </c>
      <c r="G39" s="58">
        <v>0</v>
      </c>
      <c r="H39" s="58">
        <v>0</v>
      </c>
      <c r="I39" s="58">
        <f t="shared" si="11"/>
        <v>0</v>
      </c>
      <c r="J39" s="59">
        <f t="shared" si="12"/>
        <v>0</v>
      </c>
      <c r="K39" s="59"/>
      <c r="L39" s="59">
        <f>J39*1.2</f>
        <v>0</v>
      </c>
      <c r="M39" s="59">
        <f t="shared" si="13"/>
        <v>0</v>
      </c>
      <c r="N39" s="61">
        <f t="shared" si="14"/>
        <v>0</v>
      </c>
      <c r="O39" s="61">
        <f t="shared" si="15"/>
        <v>0</v>
      </c>
    </row>
    <row r="40" spans="5:15" x14ac:dyDescent="0.2">
      <c r="E40" s="58" t="s">
        <v>95</v>
      </c>
      <c r="F40" s="59">
        <v>1058.5</v>
      </c>
      <c r="G40" s="59">
        <v>784.25</v>
      </c>
      <c r="H40" s="59">
        <v>531.5</v>
      </c>
      <c r="I40" s="58">
        <f t="shared" si="11"/>
        <v>2374.25</v>
      </c>
      <c r="J40" s="59">
        <f t="shared" si="12"/>
        <v>791.41666666666663</v>
      </c>
      <c r="K40" s="59"/>
      <c r="L40" s="59">
        <f>J40*1.2</f>
        <v>949.69999999999993</v>
      </c>
      <c r="M40" s="59">
        <f t="shared" si="13"/>
        <v>1139.6399999999999</v>
      </c>
      <c r="N40" s="61">
        <f t="shared" si="14"/>
        <v>2089.3399999999997</v>
      </c>
      <c r="O40" s="61">
        <f t="shared" si="15"/>
        <v>1044.6699999999998</v>
      </c>
    </row>
    <row r="41" spans="5:15" x14ac:dyDescent="0.2">
      <c r="E41" s="58" t="s">
        <v>96</v>
      </c>
      <c r="F41" s="59">
        <v>1551.75</v>
      </c>
      <c r="G41" s="59">
        <v>1265.25</v>
      </c>
      <c r="H41" s="59">
        <v>1236.5</v>
      </c>
      <c r="I41" s="58">
        <f t="shared" si="11"/>
        <v>4053.5</v>
      </c>
      <c r="J41" s="59">
        <f t="shared" si="12"/>
        <v>1351.1666666666667</v>
      </c>
      <c r="K41" s="59"/>
      <c r="L41" s="59">
        <f>J41*1.2</f>
        <v>1621.4</v>
      </c>
      <c r="M41" s="59">
        <f t="shared" si="13"/>
        <v>1945.68</v>
      </c>
      <c r="N41" s="61">
        <f t="shared" si="14"/>
        <v>3567.08</v>
      </c>
      <c r="O41" s="61">
        <f t="shared" si="15"/>
        <v>1783.54</v>
      </c>
    </row>
    <row r="42" spans="5:15" x14ac:dyDescent="0.2">
      <c r="E42" s="58" t="s">
        <v>97</v>
      </c>
      <c r="F42" s="58">
        <v>461</v>
      </c>
      <c r="G42" s="58">
        <v>256</v>
      </c>
      <c r="H42" s="58">
        <v>537</v>
      </c>
      <c r="I42" s="58">
        <f t="shared" si="11"/>
        <v>1254</v>
      </c>
      <c r="J42" s="59">
        <f t="shared" si="12"/>
        <v>418</v>
      </c>
      <c r="K42" s="59"/>
      <c r="L42" s="59">
        <f>J42*1.2</f>
        <v>501.59999999999997</v>
      </c>
      <c r="M42" s="59">
        <f t="shared" si="13"/>
        <v>601.91999999999996</v>
      </c>
      <c r="N42" s="61">
        <f t="shared" si="14"/>
        <v>1103.52</v>
      </c>
      <c r="O42" s="61">
        <f t="shared" si="15"/>
        <v>551.76</v>
      </c>
    </row>
    <row r="43" spans="5:15" x14ac:dyDescent="0.2">
      <c r="E43" s="58" t="s">
        <v>98</v>
      </c>
      <c r="F43" s="58">
        <v>637</v>
      </c>
      <c r="G43" s="58">
        <v>667</v>
      </c>
      <c r="H43" s="58">
        <v>928</v>
      </c>
      <c r="I43" s="58">
        <f t="shared" si="11"/>
        <v>2232</v>
      </c>
      <c r="J43" s="59">
        <f t="shared" si="12"/>
        <v>744</v>
      </c>
      <c r="K43" s="59"/>
      <c r="L43" s="59">
        <f>J43*1.2</f>
        <v>892.8</v>
      </c>
      <c r="M43" s="59">
        <f t="shared" si="13"/>
        <v>1071.3599999999999</v>
      </c>
      <c r="N43" s="61">
        <f t="shared" si="14"/>
        <v>1964.1599999999999</v>
      </c>
      <c r="O43" s="61">
        <f t="shared" si="15"/>
        <v>982.07999999999993</v>
      </c>
    </row>
    <row r="44" spans="5:15" x14ac:dyDescent="0.2">
      <c r="E44" s="58" t="s">
        <v>99</v>
      </c>
      <c r="F44" s="58">
        <v>0</v>
      </c>
      <c r="G44" s="58">
        <v>0</v>
      </c>
      <c r="H44" s="58">
        <v>0</v>
      </c>
      <c r="I44" s="58">
        <f t="shared" si="11"/>
        <v>0</v>
      </c>
      <c r="J44" s="59">
        <f t="shared" si="12"/>
        <v>0</v>
      </c>
      <c r="K44" s="59"/>
      <c r="L44" s="59">
        <f>J44*1.2</f>
        <v>0</v>
      </c>
      <c r="M44" s="59">
        <f t="shared" si="13"/>
        <v>0</v>
      </c>
      <c r="N44" s="61">
        <f t="shared" si="14"/>
        <v>0</v>
      </c>
      <c r="O44" s="61">
        <f t="shared" si="15"/>
        <v>0</v>
      </c>
    </row>
    <row r="45" spans="5:15" x14ac:dyDescent="0.2">
      <c r="E45" s="58" t="s">
        <v>100</v>
      </c>
      <c r="F45" s="58">
        <v>2266</v>
      </c>
      <c r="G45" s="58">
        <v>2123</v>
      </c>
      <c r="H45" s="58">
        <v>3015</v>
      </c>
      <c r="I45" s="58">
        <f t="shared" si="11"/>
        <v>7404</v>
      </c>
      <c r="J45" s="59">
        <f t="shared" si="12"/>
        <v>2468</v>
      </c>
      <c r="K45" s="59"/>
      <c r="L45" s="59">
        <f>J45*1.2</f>
        <v>2961.6</v>
      </c>
      <c r="M45" s="59">
        <f t="shared" si="13"/>
        <v>3553.9199999999996</v>
      </c>
      <c r="N45" s="61">
        <f t="shared" si="14"/>
        <v>6515.5199999999995</v>
      </c>
      <c r="O45" s="61">
        <f t="shared" si="15"/>
        <v>3257.7599999999998</v>
      </c>
    </row>
    <row r="46" spans="5:15" x14ac:dyDescent="0.2">
      <c r="E46" s="58" t="s">
        <v>101</v>
      </c>
      <c r="F46" s="58">
        <v>1630</v>
      </c>
      <c r="G46" s="58">
        <v>1979</v>
      </c>
      <c r="H46" s="58">
        <v>1913</v>
      </c>
      <c r="I46" s="58">
        <f t="shared" si="11"/>
        <v>5522</v>
      </c>
      <c r="J46" s="59">
        <f t="shared" si="12"/>
        <v>1840.6666666666667</v>
      </c>
      <c r="K46" s="59"/>
      <c r="L46" s="59">
        <f>J46*1.2</f>
        <v>2208.8000000000002</v>
      </c>
      <c r="M46" s="59">
        <f t="shared" si="13"/>
        <v>2650.56</v>
      </c>
      <c r="N46" s="61">
        <f t="shared" si="14"/>
        <v>4859.3600000000006</v>
      </c>
      <c r="O46" s="61">
        <f t="shared" si="15"/>
        <v>2429.6800000000003</v>
      </c>
    </row>
    <row r="47" spans="5:15" x14ac:dyDescent="0.2">
      <c r="E47" s="58"/>
      <c r="F47" s="60">
        <f>SUM(F34:F46)</f>
        <v>24446.25</v>
      </c>
      <c r="G47" s="60">
        <f t="shared" ref="G47:J47" si="16">SUM(G34:G46)</f>
        <v>25470.5</v>
      </c>
      <c r="H47" s="60">
        <f t="shared" si="16"/>
        <v>25836</v>
      </c>
      <c r="I47" s="60">
        <f t="shared" si="16"/>
        <v>75752.75</v>
      </c>
      <c r="J47" s="60">
        <f t="shared" si="16"/>
        <v>25250.916666666672</v>
      </c>
      <c r="K47" s="60"/>
      <c r="L47" s="60">
        <f t="shared" ref="L47" si="17">SUM(L34:L46)</f>
        <v>30301.1</v>
      </c>
      <c r="M47" s="60">
        <f t="shared" ref="M47" si="18">SUM(M34:M46)</f>
        <v>36361.319999999992</v>
      </c>
      <c r="N47" s="60">
        <f t="shared" ref="N47" si="19">SUM(N34:N46)</f>
        <v>66662.419999999984</v>
      </c>
      <c r="O47" s="60">
        <f t="shared" ref="O47" si="20">SUM(O34:O46)</f>
        <v>33331.209999999992</v>
      </c>
    </row>
  </sheetData>
  <mergeCells count="7">
    <mergeCell ref="B19:C19"/>
    <mergeCell ref="B2:N3"/>
    <mergeCell ref="B4:B5"/>
    <mergeCell ref="C4:C5"/>
    <mergeCell ref="N4:N5"/>
    <mergeCell ref="D4:H4"/>
    <mergeCell ref="I4:M4"/>
  </mergeCells>
  <pageMargins left="0.7" right="0.7" top="0.75" bottom="0.75" header="0.3" footer="0.3"/>
  <pageSetup paperSize="9" scale="6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Price Matrix FDCSWP Rs 5</vt:lpstr>
      <vt:lpstr>Price Matrix FDCSWP Rs 38</vt:lpstr>
      <vt:lpstr>Price Matrix FDCSWP Rs 10</vt:lpstr>
      <vt:lpstr>Per Cs Incentive Wrkng</vt:lpstr>
      <vt:lpstr>Volume Cmt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Rajat Verma</dc:creator>
  <cp:lastModifiedBy>Aman Bhardwaj</cp:lastModifiedBy>
  <cp:lastPrinted>2023-04-15T12:36:42Z</cp:lastPrinted>
  <dcterms:created xsi:type="dcterms:W3CDTF">2015-06-05T18:17:20Z</dcterms:created>
  <dcterms:modified xsi:type="dcterms:W3CDTF">2023-04-25T13:09:51Z</dcterms:modified>
</cp:coreProperties>
</file>